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magnoliabostad.sharepoint.com/sites/KC-Public/Delade dokument/1. Kvartalsrapportering/Ekonomisk rapportering/"/>
    </mc:Choice>
  </mc:AlternateContent>
  <xr:revisionPtr revIDLastSave="0" documentId="8_{E7AC84E1-13F2-45FE-803F-7DC38F30689C}" xr6:coauthVersionLast="47" xr6:coauthVersionMax="47" xr10:uidLastSave="{00000000-0000-0000-0000-000000000000}"/>
  <bookViews>
    <workbookView xWindow="-23115" yWindow="-21975" windowWidth="38640" windowHeight="21120" tabRatio="843" firstSheet="2" activeTab="2" xr2:uid="{00000000-000D-0000-FFFF-FFFF00000000}"/>
  </bookViews>
  <sheets>
    <sheet name="Försättsblad" sheetId="1" state="hidden" r:id="rId1"/>
    <sheet name="Förvaltningsberättelse" sheetId="17" state="hidden" r:id="rId2"/>
    <sheet name="Kvartal" sheetId="31" r:id="rId3"/>
    <sheet name="Koncern RR-kostn" sheetId="15" state="hidden" r:id="rId4"/>
    <sheet name="MB RR-kostn" sheetId="2" state="hidden" r:id="rId5"/>
    <sheet name="MB EK" sheetId="27" state="hidden" r:id="rId6"/>
    <sheet name="MB KF-analys" sheetId="26" state="hidden" r:id="rId7"/>
  </sheets>
  <definedNames>
    <definedName name="_xlnm._FilterDatabase" localSheetId="0" hidden="1">Försättsblad!$A$1:$A$99</definedName>
    <definedName name="_xlnm._FilterDatabase" localSheetId="1" hidden="1">Förvaltningsberättelse!$A$1:$A$105</definedName>
    <definedName name="_xlnm._FilterDatabase" localSheetId="3" hidden="1">'Koncern RR-kostn'!$A$1:$A$75</definedName>
    <definedName name="_xlnm._FilterDatabase" localSheetId="6" hidden="1">'MB KF-analys'!$A$1:$A$75</definedName>
    <definedName name="_xlnm._FilterDatabase" localSheetId="4" hidden="1">'MB RR-kostn'!$A$1:$A$65</definedName>
    <definedName name="AS2DocOpenMode" hidden="1">"AS2DocumentEdit"</definedName>
    <definedName name="AS2HasNoAutoHeaderFooter" hidden="1">" "</definedName>
    <definedName name="Balansd_fg_år">Förvaltningsberättelse!$D$9</definedName>
    <definedName name="Balansd_i_år">Förvaltningsberättelse!$D$8</definedName>
    <definedName name="BILAN">#REF!</definedName>
    <definedName name="Detta_år">Förvaltningsberättelse!$D$6</definedName>
    <definedName name="fast_förv">Förvaltningsberättelse!$I$8</definedName>
    <definedName name="Föreg_år">Förvaltningsberättelse!$D$7</definedName>
    <definedName name="GåTillÅR">#REF!</definedName>
    <definedName name="K_AK_fg_år">#REF!</definedName>
    <definedName name="K_AK_iår">#REF!</definedName>
    <definedName name="k_BV_fg_år">#REF!</definedName>
    <definedName name="K_BV_iår">#REF!</definedName>
    <definedName name="K_not_AK_IB">#REF!</definedName>
    <definedName name="K_not_AK_UB">#REF!</definedName>
    <definedName name="K_not_BV_IB">#REF!</definedName>
    <definedName name="K_not_BV_UB">#REF!</definedName>
    <definedName name="K_not_RF_IB">#REF!</definedName>
    <definedName name="K_not_RF_UB">#REF!</definedName>
    <definedName name="K_not_ÅV_IB">#REF!</definedName>
    <definedName name="K_not_ÅV_UB">#REF!</definedName>
    <definedName name="K_Res_fg_BR">#REF!</definedName>
    <definedName name="K_Res_fg_RR_f">#REF!</definedName>
    <definedName name="K_Res_fg_RR_k">'Koncern RR-kostn'!$G$37</definedName>
    <definedName name="K_Resultat_BR">#REF!</definedName>
    <definedName name="K_Resultat_RR_f">#REF!</definedName>
    <definedName name="K_Resultat_RR_k">'Koncern RR-kostn'!$E$37</definedName>
    <definedName name="K_RF_fg_år">#REF!</definedName>
    <definedName name="K_RF_iår">#REF!</definedName>
    <definedName name="K_SA_AnlTillg">#REF!</definedName>
    <definedName name="K_SA_AnlTillg_fgÅr">#REF!</definedName>
    <definedName name="K_SA_OmsTillg">#REF!</definedName>
    <definedName name="K_SA_OmsTillg_FgÅr">#REF!</definedName>
    <definedName name="K_SA_SkEk_fg">#REF!</definedName>
    <definedName name="K_SA_Skuld_Ekap">#REF!</definedName>
    <definedName name="K_SA_Tillg_fg">#REF!</definedName>
    <definedName name="K_SA_Tillgångar">#REF!</definedName>
    <definedName name="kf_analys">Förvaltningsberättelse!#REF!</definedName>
    <definedName name="koll">#REF!</definedName>
    <definedName name="Kontroller">#REF!</definedName>
    <definedName name="Mb_AK_fg_år">#REF!</definedName>
    <definedName name="Mb_AK_iår">#REF!</definedName>
    <definedName name="Mb_BV_fg_år">#REF!</definedName>
    <definedName name="Mb_BV_iår">#REF!</definedName>
    <definedName name="MB_fast_förv">Förvaltningsberättelse!$M$8</definedName>
    <definedName name="MB_not_AK_IB">#REF!</definedName>
    <definedName name="MB_not_AK_UB">#REF!</definedName>
    <definedName name="MB_not_BV_IB">#REF!</definedName>
    <definedName name="MB_not_BV_UB">#REF!</definedName>
    <definedName name="MB_not_RF_IB">#REF!</definedName>
    <definedName name="MB_not_RF_UB">#REF!</definedName>
    <definedName name="MB_not_ÅV_IB">#REF!</definedName>
    <definedName name="MB_not_ÅV_UB">#REF!</definedName>
    <definedName name="Mb_Res_fg_BR">#REF!</definedName>
    <definedName name="MB_Res_fg_RR" localSheetId="4">'MB RR-kostn'!#REF!</definedName>
    <definedName name="MB_Res_fg_RR_f">#REF!</definedName>
    <definedName name="MB_Res_fg_RR_k">'MB RR-kostn'!$G$44</definedName>
    <definedName name="Mb_Resultat_BR">#REF!</definedName>
    <definedName name="Mb_Resultat_FB">Förvaltningsberättelse!$F$78</definedName>
    <definedName name="MB_Resultat_RR" localSheetId="4">'MB RR-kostn'!#REF!</definedName>
    <definedName name="MB_Resultat_RR">#REF!</definedName>
    <definedName name="MB_Resultat_RR_f">#REF!</definedName>
    <definedName name="MB_Resultat_RR_k">'MB RR-kostn'!$E$44</definedName>
    <definedName name="Mb_RF_fg_år">#REF!</definedName>
    <definedName name="Mb_RF_iår">#REF!</definedName>
    <definedName name="Mb_RF_vinstdisp">Förvaltningsberättelse!$F$83</definedName>
    <definedName name="MB_RR_funk">Förvaltningsberättelse!$M$10</definedName>
    <definedName name="Mb_SA_AnlTillg">#REF!</definedName>
    <definedName name="MB_SA_AnlTillg_fgÅr">#REF!</definedName>
    <definedName name="Mb_SA_OmsTillg">#REF!</definedName>
    <definedName name="Mb_SA_OmsTillg_FgÅr">#REF!</definedName>
    <definedName name="Mb_SA_SkEk_fg">#REF!</definedName>
    <definedName name="Mb_SA_Skuld_Ekap">#REF!</definedName>
    <definedName name="Mb_SA_Tillg_fg">#REF!</definedName>
    <definedName name="Mb_SA_Tillgångar">#REF!</definedName>
    <definedName name="Menytal">#REF!</definedName>
    <definedName name="Menytext">#REF!</definedName>
    <definedName name="Menyval">#REF!</definedName>
    <definedName name="Objekt2">#REF!</definedName>
    <definedName name="OrgNr">Förvaltningsberättelse!$D$5</definedName>
    <definedName name="Paskriftsdatum">Förvaltningsberättelse!$D$10</definedName>
    <definedName name="_xlnm.Print_Area" localSheetId="0">Försättsblad!$B$1:$G$99</definedName>
    <definedName name="_xlnm.Print_Area" localSheetId="1">Förvaltningsberättelse!$B$13:$I$106</definedName>
    <definedName name="_xlnm.Print_Area" localSheetId="3">'Koncern RR-kostn'!$B$2:$H$75</definedName>
    <definedName name="_xlnm.Print_Area" localSheetId="2">Kvartal!$C$1:$J$39</definedName>
    <definedName name="_xlnm.Print_Area" localSheetId="5">'MB EK'!$B$2:$I$27</definedName>
    <definedName name="_xlnm.Print_Area" localSheetId="6">'MB KF-analys'!$B$2:$I$75</definedName>
    <definedName name="_xlnm.Print_Area" localSheetId="4">'MB RR-kostn'!$B$2:$G$45</definedName>
    <definedName name="_xlnm.Print_Titles" localSheetId="1">Förvaltningsberättelse!$13:$15</definedName>
    <definedName name="_xlnm.Print_Titles" localSheetId="3">'Koncern RR-kostn'!$2:$4</definedName>
    <definedName name="_xlnm.Print_Titles" localSheetId="6">'MB KF-analys'!$2:$4</definedName>
    <definedName name="_xlnm.Print_Titles" localSheetId="4">'MB RR-kostn'!$2:$4</definedName>
    <definedName name="rensa">#REF!</definedName>
    <definedName name="RR_BR_Området">'MB RR-kostn'!$B$6:$H$45</definedName>
    <definedName name="RR_funk">Förvaltningsberättelse!$I$10</definedName>
    <definedName name="RR_iår">'MB RR-kostn'!$E$6</definedName>
    <definedName name="RR_Rubrik">'MB RR-kostn'!$B$5</definedName>
    <definedName name="RR_år">Förvaltningsberättelse!$E$6</definedName>
    <definedName name="RR_år_fg">Förvaltningsberättelse!$E$7</definedName>
    <definedName name="Rubrik_1">Förvaltningsberättelse!$D$3</definedName>
    <definedName name="Rubrik_2">Förvaltningsberättelse!$D$4</definedName>
    <definedName name="Startruta">'MB RR-kostn'!$B$2</definedName>
    <definedName name="VD">Förvaltningsberättelse!$I$6</definedName>
    <definedName name="visa">#REF!</definedName>
    <definedName name="visa_allt">#REF!</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återg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8" i="31" l="1" a="1"/>
  <c r="J37" i="31" a="1"/>
  <c r="J36" i="31" a="1"/>
  <c r="J35" i="31" a="1"/>
  <c r="I38" i="31" a="1"/>
  <c r="I37" i="31" a="1"/>
  <c r="I36" i="31" a="1"/>
  <c r="I35" i="31" a="1"/>
  <c r="I23" i="31" a="1"/>
  <c r="J38" i="31" l="1"/>
  <c r="J37" i="31"/>
  <c r="J36" i="31"/>
  <c r="J35" i="31"/>
  <c r="I38" i="31"/>
  <c r="I37" i="31"/>
  <c r="I36" i="31"/>
  <c r="I35" i="31"/>
  <c r="I23" i="31"/>
  <c r="I24" i="31" a="1"/>
  <c r="I24" i="31"/>
  <c r="J33" i="31"/>
  <c r="I33" i="31"/>
  <c r="J11" i="31" a="1"/>
  <c r="J10" i="31" a="1"/>
  <c r="I11" i="31" a="1"/>
  <c r="I10" i="31" a="1"/>
  <c r="J11" i="31" l="1"/>
  <c r="J10" i="31"/>
  <c r="I11" i="31"/>
  <c r="I10" i="31"/>
  <c r="J21" i="31"/>
  <c r="I21" i="31"/>
  <c r="J8" i="31"/>
  <c r="I8" i="31"/>
  <c r="J23" i="31" a="1"/>
  <c r="J24" i="31" a="1"/>
  <c r="I39" i="31" l="1"/>
  <c r="J39" i="31"/>
  <c r="J24" i="31"/>
  <c r="J23" i="31"/>
  <c r="J25" i="31" l="1"/>
  <c r="I12" i="31"/>
  <c r="J12" i="31"/>
  <c r="I25" i="31"/>
  <c r="G16" i="27" l="1"/>
  <c r="G24" i="27"/>
  <c r="B25" i="27"/>
  <c r="B19" i="27"/>
  <c r="B17" i="27"/>
  <c r="B10" i="27"/>
  <c r="G15" i="27" l="1"/>
  <c r="A38" i="26" l="1"/>
  <c r="A39" i="26"/>
  <c r="A12" i="26"/>
  <c r="A18" i="26"/>
  <c r="I12" i="27" l="1"/>
  <c r="A12" i="27" s="1"/>
  <c r="G10" i="27"/>
  <c r="A84" i="17" l="1"/>
  <c r="A89" i="17" s="1"/>
  <c r="A83" i="17"/>
  <c r="A82" i="17"/>
  <c r="C44" i="17" l="1"/>
  <c r="A55" i="26" l="1"/>
  <c r="A33" i="26"/>
  <c r="A25" i="26"/>
  <c r="A17" i="26"/>
  <c r="C90" i="1" l="1"/>
  <c r="C79" i="1"/>
  <c r="F79" i="1"/>
  <c r="C75" i="1"/>
  <c r="F75" i="1"/>
  <c r="A43" i="1"/>
  <c r="C76" i="1"/>
  <c r="F76" i="1"/>
  <c r="A76" i="1" s="1"/>
  <c r="C77" i="1"/>
  <c r="F77" i="1"/>
  <c r="A77" i="1" s="1"/>
  <c r="C78" i="1"/>
  <c r="F78" i="1"/>
  <c r="A78" i="1" s="1"/>
  <c r="C80" i="1"/>
  <c r="F80" i="1"/>
  <c r="A80" i="1" s="1"/>
  <c r="C81" i="1"/>
  <c r="F81" i="1"/>
  <c r="A81" i="1" s="1"/>
  <c r="E25" i="2" l="1"/>
  <c r="E14" i="2"/>
  <c r="E27" i="2" l="1"/>
  <c r="E36" i="2" s="1"/>
  <c r="E40" i="2" l="1"/>
  <c r="E44" i="2" l="1"/>
  <c r="A90" i="17" l="1"/>
  <c r="A91" i="17" s="1"/>
  <c r="A92" i="17" s="1"/>
  <c r="A93" i="17" s="1"/>
  <c r="A94" i="17" s="1"/>
  <c r="A95" i="17" s="1"/>
  <c r="A96" i="17" s="1"/>
  <c r="A97" i="17" s="1"/>
  <c r="A98" i="17" s="1"/>
  <c r="A99" i="17" s="1"/>
  <c r="A100" i="17" s="1"/>
  <c r="A101" i="17" s="1"/>
  <c r="A102" i="17" s="1"/>
  <c r="A103" i="17" s="1"/>
  <c r="A104" i="17" s="1"/>
  <c r="A65" i="17"/>
  <c r="A66" i="17" s="1"/>
  <c r="A67" i="17" s="1"/>
  <c r="A68" i="17" s="1"/>
  <c r="A60" i="17"/>
  <c r="A61" i="17" s="1"/>
  <c r="A62" i="17" s="1"/>
  <c r="A63" i="17" s="1"/>
  <c r="A55" i="17"/>
  <c r="A56" i="17" s="1"/>
  <c r="A57" i="17" s="1"/>
  <c r="A58" i="17" s="1"/>
  <c r="A105" i="17" l="1"/>
  <c r="A106" i="17" s="1"/>
  <c r="A87" i="17" l="1"/>
  <c r="A88" i="17" s="1"/>
  <c r="A76" i="15" l="1"/>
  <c r="I24" i="27"/>
  <c r="A24" i="27" s="1"/>
  <c r="I16" i="27"/>
  <c r="A16" i="27" s="1"/>
  <c r="E50" i="2"/>
  <c r="E52" i="2" s="1"/>
  <c r="A32" i="2"/>
  <c r="A31" i="2" s="1"/>
  <c r="G48" i="2"/>
  <c r="E48" i="2"/>
  <c r="G47" i="2"/>
  <c r="E47" i="2"/>
  <c r="F17" i="27"/>
  <c r="F18" i="27" s="1"/>
  <c r="A27" i="27"/>
  <c r="I22" i="27"/>
  <c r="A22" i="27" s="1"/>
  <c r="I21" i="27"/>
  <c r="A21" i="27" s="1"/>
  <c r="I20" i="27"/>
  <c r="A20" i="27" s="1"/>
  <c r="E17" i="27"/>
  <c r="D17" i="27"/>
  <c r="D18" i="27" s="1"/>
  <c r="I14" i="27"/>
  <c r="A14" i="27" s="1"/>
  <c r="I13" i="27"/>
  <c r="A13" i="27" s="1"/>
  <c r="I11" i="27"/>
  <c r="A11" i="27" s="1"/>
  <c r="I10" i="27"/>
  <c r="B3" i="27"/>
  <c r="B2" i="27"/>
  <c r="A63" i="26"/>
  <c r="A62" i="26"/>
  <c r="A61" i="26"/>
  <c r="A45" i="26"/>
  <c r="A50" i="26"/>
  <c r="A49" i="26"/>
  <c r="A48" i="26"/>
  <c r="A47" i="26"/>
  <c r="A46" i="26"/>
  <c r="A44" i="26"/>
  <c r="A43" i="26"/>
  <c r="A42" i="26"/>
  <c r="A41" i="26"/>
  <c r="A40" i="26"/>
  <c r="A37" i="26"/>
  <c r="A36" i="26"/>
  <c r="A35" i="26"/>
  <c r="A34" i="26"/>
  <c r="A28" i="26"/>
  <c r="A27" i="26"/>
  <c r="A26" i="26"/>
  <c r="G25" i="2"/>
  <c r="A31" i="15"/>
  <c r="A30" i="15"/>
  <c r="A29" i="15"/>
  <c r="A28" i="15"/>
  <c r="A27" i="15"/>
  <c r="E23" i="15"/>
  <c r="G67" i="15"/>
  <c r="E67" i="15"/>
  <c r="A65" i="15"/>
  <c r="A64" i="15"/>
  <c r="A63" i="15"/>
  <c r="A62" i="15"/>
  <c r="G60" i="15"/>
  <c r="E60" i="15"/>
  <c r="A58" i="15"/>
  <c r="A57" i="15"/>
  <c r="G51" i="15"/>
  <c r="E51" i="15"/>
  <c r="G50" i="15"/>
  <c r="E50" i="15"/>
  <c r="A47" i="15"/>
  <c r="A48" i="15" s="1"/>
  <c r="E19" i="27" l="1"/>
  <c r="E18" i="27"/>
  <c r="F19" i="27"/>
  <c r="F25" i="27" s="1"/>
  <c r="D19" i="27"/>
  <c r="A60" i="15"/>
  <c r="A59" i="15" s="1"/>
  <c r="A67" i="15"/>
  <c r="A61" i="15" s="1"/>
  <c r="G69" i="15"/>
  <c r="G72" i="15" s="1"/>
  <c r="E69" i="15"/>
  <c r="E72" i="15" s="1"/>
  <c r="A60" i="26"/>
  <c r="A71" i="26"/>
  <c r="E25" i="27" l="1"/>
  <c r="E26" i="27" s="1"/>
  <c r="F26" i="27"/>
  <c r="D25" i="27"/>
  <c r="D26" i="27" s="1"/>
  <c r="A56" i="15"/>
  <c r="A66" i="15"/>
  <c r="A19" i="26" l="1"/>
  <c r="A76" i="17"/>
  <c r="E43" i="17"/>
  <c r="A52" i="17"/>
  <c r="A53" i="17" s="1"/>
  <c r="A65" i="26"/>
  <c r="G52" i="26"/>
  <c r="A57" i="26"/>
  <c r="B16" i="17"/>
  <c r="A58" i="26"/>
  <c r="D43" i="17"/>
  <c r="B81" i="17"/>
  <c r="F79" i="17"/>
  <c r="F85" i="17" s="1"/>
  <c r="F86" i="17" s="1"/>
  <c r="A13" i="26"/>
  <c r="A14" i="26"/>
  <c r="A26" i="17"/>
  <c r="A27" i="17" s="1"/>
  <c r="A28" i="17" s="1"/>
  <c r="A29" i="17" s="1"/>
  <c r="E6" i="17"/>
  <c r="A71" i="17"/>
  <c r="A72" i="17" s="1"/>
  <c r="A74" i="17"/>
  <c r="A75" i="17" s="1"/>
  <c r="A78" i="17" s="1"/>
  <c r="A79" i="17" s="1"/>
  <c r="A80" i="17" s="1"/>
  <c r="A81" i="17" s="1"/>
  <c r="I67" i="26"/>
  <c r="A64" i="26"/>
  <c r="A36" i="17"/>
  <c r="A37" i="17" s="1"/>
  <c r="A38" i="17" s="1"/>
  <c r="A39" i="17" s="1"/>
  <c r="B16" i="1"/>
  <c r="B20" i="1"/>
  <c r="B21" i="1"/>
  <c r="A36" i="1"/>
  <c r="A37" i="1"/>
  <c r="A38" i="1"/>
  <c r="A40" i="1"/>
  <c r="A41" i="1"/>
  <c r="A42" i="1"/>
  <c r="A44" i="1"/>
  <c r="A45" i="1"/>
  <c r="A50" i="1"/>
  <c r="B58" i="1"/>
  <c r="B62" i="1"/>
  <c r="B63" i="1"/>
  <c r="C72" i="1"/>
  <c r="F72" i="1"/>
  <c r="A72" i="1" s="1"/>
  <c r="C73" i="1"/>
  <c r="F73" i="1"/>
  <c r="A73" i="1" s="1"/>
  <c r="C74" i="1"/>
  <c r="F74" i="1"/>
  <c r="A74" i="1" s="1"/>
  <c r="A82" i="1"/>
  <c r="A83" i="1" s="1"/>
  <c r="A84" i="1" s="1"/>
  <c r="A85" i="1" s="1"/>
  <c r="A86" i="1" s="1"/>
  <c r="A87" i="1" s="1"/>
  <c r="A88" i="1" s="1"/>
  <c r="A89" i="1" s="1"/>
  <c r="A90" i="1" s="1"/>
  <c r="A92" i="1" s="1"/>
  <c r="A93" i="1" s="1"/>
  <c r="A94" i="1" s="1"/>
  <c r="A95" i="1" s="1"/>
  <c r="A96" i="1" s="1"/>
  <c r="A97" i="1" s="1"/>
  <c r="E7" i="17"/>
  <c r="B13" i="17"/>
  <c r="B14" i="17"/>
  <c r="B19" i="17"/>
  <c r="A31" i="17"/>
  <c r="A32" i="17" s="1"/>
  <c r="A33" i="17" s="1"/>
  <c r="A34" i="17" s="1"/>
  <c r="A41" i="17"/>
  <c r="B2" i="15"/>
  <c r="B3" i="15"/>
  <c r="E6" i="15"/>
  <c r="G6" i="15"/>
  <c r="E7" i="15"/>
  <c r="G7" i="15"/>
  <c r="A11" i="15"/>
  <c r="E13" i="15"/>
  <c r="G13" i="15"/>
  <c r="A15" i="15"/>
  <c r="A16" i="15"/>
  <c r="A17" i="15"/>
  <c r="A18" i="15"/>
  <c r="A20" i="15"/>
  <c r="A19" i="15" s="1"/>
  <c r="A21" i="15"/>
  <c r="B2" i="26"/>
  <c r="B3" i="26"/>
  <c r="G6" i="26"/>
  <c r="I6" i="26"/>
  <c r="G7" i="26"/>
  <c r="I7" i="26"/>
  <c r="A15" i="26"/>
  <c r="A20" i="26"/>
  <c r="A22" i="26"/>
  <c r="A21" i="26" s="1"/>
  <c r="A29" i="26"/>
  <c r="I52" i="26"/>
  <c r="A53" i="26"/>
  <c r="A56" i="26"/>
  <c r="A59" i="26"/>
  <c r="G67" i="26"/>
  <c r="A68" i="26"/>
  <c r="B2" i="2"/>
  <c r="B3" i="2"/>
  <c r="E6" i="2"/>
  <c r="G6" i="2"/>
  <c r="E7" i="2"/>
  <c r="G7" i="2"/>
  <c r="A11" i="2"/>
  <c r="A12" i="2"/>
  <c r="G14" i="2"/>
  <c r="G27" i="2" s="1"/>
  <c r="G36" i="2" s="1"/>
  <c r="A17" i="2"/>
  <c r="A18" i="2"/>
  <c r="A19" i="2"/>
  <c r="A20" i="2"/>
  <c r="A22" i="2"/>
  <c r="A21" i="2" s="1"/>
  <c r="A23" i="2"/>
  <c r="A29" i="2"/>
  <c r="A30" i="2"/>
  <c r="A33" i="2"/>
  <c r="A34" i="2"/>
  <c r="A38" i="2"/>
  <c r="A42" i="2"/>
  <c r="A72" i="26"/>
  <c r="A73" i="26" s="1"/>
  <c r="A85" i="17"/>
  <c r="A79" i="1" l="1"/>
  <c r="A75" i="1"/>
  <c r="A51" i="1"/>
  <c r="A52" i="1" s="1"/>
  <c r="A53" i="1" s="1"/>
  <c r="A54" i="1" s="1"/>
  <c r="A55" i="1" s="1"/>
  <c r="A56" i="1" s="1"/>
  <c r="A57" i="1" s="1"/>
  <c r="A58" i="1" s="1"/>
  <c r="A59" i="1" s="1"/>
  <c r="A60" i="1" s="1"/>
  <c r="A61" i="1" s="1"/>
  <c r="A62" i="1" s="1"/>
  <c r="A63" i="1" s="1"/>
  <c r="A64" i="1" s="1"/>
  <c r="A65" i="1" s="1"/>
  <c r="A66" i="1" s="1"/>
  <c r="A67" i="1" s="1"/>
  <c r="A68" i="1" s="1"/>
  <c r="A69" i="1" s="1"/>
  <c r="A70" i="1" s="1"/>
  <c r="A71" i="1" s="1"/>
  <c r="A36" i="2"/>
  <c r="G40" i="2"/>
  <c r="G11" i="26"/>
  <c r="A14" i="2"/>
  <c r="A15" i="2" s="1"/>
  <c r="E25" i="15"/>
  <c r="E33" i="15" s="1"/>
  <c r="E41" i="17"/>
  <c r="F41" i="17" s="1"/>
  <c r="G41" i="17" s="1"/>
  <c r="G23" i="15"/>
  <c r="A23" i="15" s="1"/>
  <c r="D41" i="17"/>
  <c r="G16" i="26" l="1"/>
  <c r="G23" i="26" s="1"/>
  <c r="G30" i="26" s="1"/>
  <c r="G69" i="26" s="1"/>
  <c r="G44" i="2"/>
  <c r="G50" i="2" s="1"/>
  <c r="G52" i="2" s="1"/>
  <c r="A40" i="2"/>
  <c r="A22" i="15"/>
  <c r="A14" i="15"/>
  <c r="E37" i="15"/>
  <c r="E40" i="15" s="1"/>
  <c r="A13" i="2"/>
  <c r="G25" i="15"/>
  <c r="G33" i="15" s="1"/>
  <c r="G37" i="15" s="1"/>
  <c r="G40" i="15" s="1"/>
  <c r="A12" i="15"/>
  <c r="E44" i="17"/>
  <c r="A26" i="2"/>
  <c r="I11" i="26" l="1"/>
  <c r="I16" i="26" s="1"/>
  <c r="I23" i="26" s="1"/>
  <c r="I30" i="26" s="1"/>
  <c r="I69" i="26" s="1"/>
  <c r="I74" i="26" s="1"/>
  <c r="D44" i="17"/>
  <c r="A41" i="2"/>
  <c r="A39" i="2"/>
  <c r="A33" i="15"/>
  <c r="A32" i="15" s="1"/>
  <c r="A35" i="2"/>
  <c r="A37" i="2"/>
  <c r="G53" i="15" l="1"/>
  <c r="G75" i="15" s="1"/>
  <c r="D48" i="17"/>
  <c r="G17" i="27"/>
  <c r="G18" i="27" s="1"/>
  <c r="I76" i="26"/>
  <c r="G70" i="26"/>
  <c r="G74" i="26" s="1"/>
  <c r="G76" i="26" s="1"/>
  <c r="G23" i="27"/>
  <c r="E53" i="15"/>
  <c r="E75" i="15" s="1"/>
  <c r="A34" i="15"/>
  <c r="E46" i="17"/>
  <c r="E48" i="17" l="1"/>
  <c r="I15" i="27"/>
  <c r="A15" i="27" s="1"/>
  <c r="G19" i="27"/>
  <c r="D46" i="17"/>
  <c r="G38" i="15" l="1"/>
  <c r="I17" i="27"/>
  <c r="G45" i="2"/>
  <c r="E45" i="2"/>
  <c r="I23" i="27"/>
  <c r="G25" i="27"/>
  <c r="G26" i="27" s="1"/>
  <c r="E47" i="17"/>
  <c r="E38" i="15"/>
  <c r="D47" i="17"/>
  <c r="I19" i="27" l="1"/>
  <c r="I25" i="27" s="1"/>
  <c r="I26" i="27" s="1"/>
  <c r="I18" i="27"/>
  <c r="C38" i="15"/>
  <c r="C45" i="2"/>
  <c r="A2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Susanne Sundström</author>
  </authors>
  <commentList>
    <comment ref="C3" authorId="0" shapeId="0" xr:uid="{00000000-0006-0000-0100-000001000000}">
      <text>
        <r>
          <rPr>
            <b/>
            <sz val="10"/>
            <color indexed="81"/>
            <rFont val="Tahoma"/>
            <family val="2"/>
          </rPr>
          <t>Detta "NAMN" kommer att användas på flera ställen i denna årsredovisning.
"Namnet" hämtas genom RUBRIK_1.</t>
        </r>
      </text>
    </comment>
    <comment ref="C4" authorId="0" shapeId="0" xr:uid="{00000000-0006-0000-0100-000002000000}">
      <text>
        <r>
          <rPr>
            <b/>
            <sz val="10"/>
            <color indexed="81"/>
            <rFont val="Tahoma"/>
            <family val="2"/>
          </rPr>
          <t>Detta "RÄKENSKAPSÅR" kommer att användas på flera ställen i denna årsredovisning.
"RÄKENSKAPSÅRET" hämtas
genom RUBRIK_2.</t>
        </r>
        <r>
          <rPr>
            <sz val="10"/>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<sst xmlns="http://schemas.openxmlformats.org/spreadsheetml/2006/main" count="325" uniqueCount="236">
  <si>
    <t>ÅRSREDOVISNING</t>
  </si>
  <si>
    <t>och</t>
  </si>
  <si>
    <t>KONCERNREDOVISNING</t>
  </si>
  <si>
    <t>för</t>
  </si>
  <si>
    <t>Årsredovisningen omfattar:</t>
  </si>
  <si>
    <t>Sida</t>
  </si>
  <si>
    <t>Förvaltningsberättelse</t>
  </si>
  <si>
    <t>Kostnadsslagsindelad resultaträkning, koncern</t>
  </si>
  <si>
    <t>Registrera grunduppgifter:</t>
  </si>
  <si>
    <t>VD Ja/nej</t>
  </si>
  <si>
    <t>FÖRVALTNINGSBERÄTTELSE</t>
  </si>
  <si>
    <t>Nettoomsättning</t>
  </si>
  <si>
    <t>Rörelseresultat</t>
  </si>
  <si>
    <t>Balansomslutning</t>
  </si>
  <si>
    <t>Soliditet</t>
  </si>
  <si>
    <t>Avkastning på eget kapital</t>
  </si>
  <si>
    <t>Avkastning på totalt kapital</t>
  </si>
  <si>
    <t>Framtida utveckling</t>
  </si>
  <si>
    <t>Förslag till vinstdisposition</t>
  </si>
  <si>
    <t>Koncernen</t>
  </si>
  <si>
    <t>Moderbolaget</t>
  </si>
  <si>
    <t>Balanserade vinstmedel från föregående år</t>
  </si>
  <si>
    <t>Årets resultat</t>
  </si>
  <si>
    <t>aktiekapitalet ökas genom fondemission</t>
  </si>
  <si>
    <t>till reservfonden avsättes</t>
  </si>
  <si>
    <t>i ny räkning balanseras</t>
  </si>
  <si>
    <t>Not</t>
  </si>
  <si>
    <t>Rörelsens intäkter mm</t>
  </si>
  <si>
    <t>Övriga rörelseintäkter</t>
  </si>
  <si>
    <t>Rörelsens kostnader</t>
  </si>
  <si>
    <t>Råvaror och förnödenheter</t>
  </si>
  <si>
    <t>Handelsvaror</t>
  </si>
  <si>
    <t>Övriga externa kostnader</t>
  </si>
  <si>
    <t xml:space="preserve">Av- och nedskrivningar av materiella </t>
  </si>
  <si>
    <t xml:space="preserve">  och immateriella anläggningstillgångar</t>
  </si>
  <si>
    <t>Övriga rörelsekostnader</t>
  </si>
  <si>
    <t>Resultat från andelar i koncernföretag</t>
  </si>
  <si>
    <t>Resultat från andelar i intresseföretag</t>
  </si>
  <si>
    <t>Resultat efter finansiella poster</t>
  </si>
  <si>
    <t>Bokslutsdispositioner</t>
  </si>
  <si>
    <t>Skatt på årets resultat</t>
  </si>
  <si>
    <t>ÅRETS RESULTAT</t>
  </si>
  <si>
    <t>Raden innehåller kontroller</t>
  </si>
  <si>
    <t>Eget kapital</t>
  </si>
  <si>
    <t>Reservfond</t>
  </si>
  <si>
    <t>Utdelning</t>
  </si>
  <si>
    <t>Nyemission</t>
  </si>
  <si>
    <t>Erhållna aktieägartillskott</t>
  </si>
  <si>
    <t xml:space="preserve"> som är anläggningstillgångar</t>
  </si>
  <si>
    <t>Resultat från övriga värdepapper och fordringar</t>
  </si>
  <si>
    <t>FASTSTÄLLELSEINTYG</t>
  </si>
  <si>
    <t>RESULTATRÄKNING</t>
  </si>
  <si>
    <t>MODERBOLAGETS</t>
  </si>
  <si>
    <t>KONCERNENS</t>
  </si>
  <si>
    <t>Tilläggsupplysningar</t>
  </si>
  <si>
    <t>Moderbolagets balansräkning</t>
  </si>
  <si>
    <t>KASSAFLÖDESANALYS</t>
  </si>
  <si>
    <t>Moderbolagets resultaträkning</t>
  </si>
  <si>
    <t>Koncernens resultaträkning</t>
  </si>
  <si>
    <t>Koncernens balansräkning</t>
  </si>
  <si>
    <t>Koncernens kassaflödesanalys</t>
  </si>
  <si>
    <t>Moderbolagets kassaflödesanalys</t>
  </si>
  <si>
    <t>Erhållen ränta</t>
  </si>
  <si>
    <t>Betald inkomstskatt</t>
  </si>
  <si>
    <t>Kassaflöde från den löpande verksamheten</t>
  </si>
  <si>
    <t>Investeringsverksamheten</t>
  </si>
  <si>
    <t>Förvärv av dotterföretag</t>
  </si>
  <si>
    <t>Kassaflöde från investeringsverksamheten</t>
  </si>
  <si>
    <t>Finansieringsverksamheten</t>
  </si>
  <si>
    <t>Upptagna lån</t>
  </si>
  <si>
    <t>Utbetald utdelning</t>
  </si>
  <si>
    <t>Kassaflöde från finansieringsverksamheten</t>
  </si>
  <si>
    <t>Årets kassaflöde</t>
  </si>
  <si>
    <t>Likvida medel vid årets början</t>
  </si>
  <si>
    <t>Kursdifferens i likvida medel</t>
  </si>
  <si>
    <t>Likvida medel vid årets slut</t>
  </si>
  <si>
    <t>Justeringar för poster som inte ingår i kassaflödet mm</t>
  </si>
  <si>
    <t>Kassaflöde från den löpande verksamheten före</t>
  </si>
  <si>
    <t>förändringar av rörelsekapital</t>
  </si>
  <si>
    <t>Kassaflöde från förändringar i rörelsekapital</t>
  </si>
  <si>
    <t>Moderbolagets kassaflödesanalys indirekt metod</t>
  </si>
  <si>
    <t>Kostnadsslagsindelad resultaträkning, moderbolaget</t>
  </si>
  <si>
    <t>används ja/nej</t>
  </si>
  <si>
    <t>ja</t>
  </si>
  <si>
    <t>Resultat före skatt</t>
  </si>
  <si>
    <t>Försäljning av fastigheter</t>
  </si>
  <si>
    <t>Stockholm den</t>
  </si>
  <si>
    <t>Någon avsättning till bundna fonder föreslås ej.</t>
  </si>
  <si>
    <t xml:space="preserve">Undertecknad styrelseledamot intygar härmed, dels att denna kopia av </t>
  </si>
  <si>
    <t>Omsättning, resultat och ställning (koncernen)</t>
  </si>
  <si>
    <t xml:space="preserve">Fritt eget kapital i koncernen uppgår till 0 tkr, varav årets förlust uppgår till är 0 tkr. </t>
  </si>
  <si>
    <t>Lämnade aktieägartillskott</t>
  </si>
  <si>
    <t>Bildande av aktiebolag</t>
  </si>
  <si>
    <t>Belopp i tkr</t>
  </si>
  <si>
    <t>Förändring av långfristiga skulder till koncernföretag</t>
  </si>
  <si>
    <t>Förändring av långfristiga fordringar hos koncernföretag</t>
  </si>
  <si>
    <t>Investeringar i fastigheter</t>
  </si>
  <si>
    <t>Till årsstämmans förfogande står följande vinstmedel</t>
  </si>
  <si>
    <t>Förvärv av fastigheter</t>
  </si>
  <si>
    <t>Resultaträkning i tkr</t>
  </si>
  <si>
    <t>Balansräkning i tkr</t>
  </si>
  <si>
    <t xml:space="preserve">   Av- och nedskrivningar</t>
  </si>
  <si>
    <t xml:space="preserve">   Förändring av avsättningar</t>
  </si>
  <si>
    <t>Styrelseledamot</t>
  </si>
  <si>
    <t>Resultatandel intresseföretag</t>
  </si>
  <si>
    <t>Värdeförändring finansiella instrument</t>
  </si>
  <si>
    <t>Värdeförändring värdepapper</t>
  </si>
  <si>
    <t>Fastighetsförvaltande</t>
  </si>
  <si>
    <t>bolag</t>
  </si>
  <si>
    <t>Finansiella intäkter</t>
  </si>
  <si>
    <t>Finansiella kostnader</t>
  </si>
  <si>
    <t>Inkomstskatter</t>
  </si>
  <si>
    <t>X</t>
  </si>
  <si>
    <t>Resultat hänförligt till</t>
  </si>
  <si>
    <t>Moderbolagets aktieägare</t>
  </si>
  <si>
    <t>Innehav utan bestämmande inflytande</t>
  </si>
  <si>
    <t>Resultat per aktie</t>
  </si>
  <si>
    <t>Före utspädningseffekter</t>
  </si>
  <si>
    <t>Efter utspädningseffekter</t>
  </si>
  <si>
    <t>Utdelning per aktie</t>
  </si>
  <si>
    <t>Övrigt totalresultat</t>
  </si>
  <si>
    <t>ÅRETS TOTALRESULTAT</t>
  </si>
  <si>
    <t xml:space="preserve">KONCERNENS RAPPORT </t>
  </si>
  <si>
    <t>ÖVER TOTALRESULTAT</t>
  </si>
  <si>
    <t>Poster som inte kan omföras till resultaträkningen</t>
  </si>
  <si>
    <t>Aktuariella vinster och förluster avseende förmånsbestämda pensionsplaner</t>
  </si>
  <si>
    <t>Inkomstskatt hänförlig till komponenter i övrigt totalresultat</t>
  </si>
  <si>
    <t>ÖVRIGT TOTALRESULTAT FÖR PERIODEN</t>
  </si>
  <si>
    <t>Poster som har eller kan omföras till resultaträkningen</t>
  </si>
  <si>
    <t>Omräkning av utländska verksamheter</t>
  </si>
  <si>
    <t>Omvärdering av finansiella tillgångar som kan säljas</t>
  </si>
  <si>
    <t>Omvärdering av derivat hänförliga till kassaflödessäkringar</t>
  </si>
  <si>
    <t>Summa övrigt totalresultat</t>
  </si>
  <si>
    <t>Summa intäkter</t>
  </si>
  <si>
    <t>Summa kostnader</t>
  </si>
  <si>
    <t>Ersättningar till anställda</t>
  </si>
  <si>
    <t>Aktiekapital</t>
  </si>
  <si>
    <t>Betald ränta</t>
  </si>
  <si>
    <t>Förvärv av maskiner och inventarier</t>
  </si>
  <si>
    <t>Försäljning av maskiner och inventarier</t>
  </si>
  <si>
    <t>Förvärv av intresseföretag</t>
  </si>
  <si>
    <t>Försäljning av intresseföretag</t>
  </si>
  <si>
    <t>Försäljning av dotterföretag</t>
  </si>
  <si>
    <t>Realiserade värdeförändringar finansiella instrument</t>
  </si>
  <si>
    <t>Förändring av långfristiga fordringar</t>
  </si>
  <si>
    <t>Förändring av övriga långfristiga skulder</t>
  </si>
  <si>
    <t>Funktionsindelad RR</t>
  </si>
  <si>
    <t>Totalt eget kapital</t>
  </si>
  <si>
    <t>Erhållet aktieägartillskott</t>
  </si>
  <si>
    <t>Uppskrivnings- fond</t>
  </si>
  <si>
    <t xml:space="preserve">MODERBOLAGETS RAPPORT </t>
  </si>
  <si>
    <t>FÖRÄNDRINGAR I MODERBOLAGETS EGET KAPITAL</t>
  </si>
  <si>
    <t>Övrigt totalresultat hänförligt till</t>
  </si>
  <si>
    <r>
      <t>OBS!</t>
    </r>
    <r>
      <rPr>
        <sz val="10"/>
        <color indexed="10"/>
        <rFont val="Calibri"/>
        <family val="2"/>
      </rPr>
      <t xml:space="preserve"> Grunddata ska registreras i den gråfärgade cellen i kolumn D!</t>
    </r>
  </si>
  <si>
    <t>Under det kommande året kommer verksamheten bedrivas med oförändrad inriktning</t>
  </si>
  <si>
    <t>Lämnad utdelning</t>
  </si>
  <si>
    <t>till aktieägarna utdelas, x SEK per aktie</t>
  </si>
  <si>
    <t>Väsentliga händelser under räkenskapsåret och efter dess slut</t>
  </si>
  <si>
    <t>Väsentliga risker och osäkerhetsfaktorer</t>
  </si>
  <si>
    <t>Resultat och ställning (koncernen)</t>
  </si>
  <si>
    <t>Information om verksamheten</t>
  </si>
  <si>
    <t>Resultat och ställning (moderbolaget)</t>
  </si>
  <si>
    <t>Styrelsens yttrande avseende föreslagen utdelning</t>
  </si>
  <si>
    <t>Motivering</t>
  </si>
  <si>
    <t>Koncernens egna kapital har beräknats i enlighet med de av EU antagna IFRS-standarderna och tolkningarna av dessa (IFRIC) samt i enlighet med svensk lag genom tillämpning av Rådet för finansiell rapporterings rekommendation RFR 1 (Kompletterande redovisningsnormer för koncerner). Bolagets egna kapital har beräknats i enlighet med svensk lag och med tillämpning av Rådet för finansiell rapporterings rekommendation RFR 2 (Redovisning för juridiska personer).</t>
  </si>
  <si>
    <t>Styrelsen finner att full täckning finns för bolagets bundna egna kapital efter den föreslagna vinstutdelningen. Styrelsen finner även att den föreslagna utdelningen till aktieägarna är försvarlig med hänsyn till de parametrar som anges i 17 kap 3 § andra och tredje styckena i aktiebolagslagen (verksamhetens art, omfattning och risker samt konsolideringsbehov, likviditet och ställning i övrigt). Styrelsen vill därvid framhålla följande.</t>
  </si>
  <si>
    <t>Verksamhetens art, omfattning och risker</t>
  </si>
  <si>
    <t>Styrelsen bedömer att bolagets och koncernens egna kapital efter den föreslagna vinstutdelningen kommer att vara tillräckligt stort i relation till verksamhetens art, omfattning och risker. Styrelsen beaktar i sammanhanget bland annat bolagets och koncernens historiska utveckling, budgeterad utveckling, investeringsplaner samt konjunkturläget.</t>
  </si>
  <si>
    <t>Konsolideringsbehov, likviditet och ställning i övrigt</t>
  </si>
  <si>
    <r>
      <rPr>
        <i/>
        <sz val="10"/>
        <rFont val="Calibri"/>
        <family val="2"/>
        <scheme val="minor"/>
      </rPr>
      <t>Konsolideringsbehov</t>
    </r>
    <r>
      <rPr>
        <sz val="10"/>
        <rFont val="Calibri"/>
        <family val="2"/>
        <scheme val="minor"/>
      </rPr>
      <t xml:space="preserve">
Styrelsen har företagit en allsidig bedömning av bolagets och koncernens ekonomiska ställning och dess möjligheter att infria sina åtaganden. Föreslagen utdelning utgör X % av bolagets eget kapital och y % av koncernens eget kapital. Koncernens soliditet respektive belåningsgrad uppgick till x % respektive y % för 201x. Bolagets och koncernens kapitalstruktur är god med beaktande av de förhållanden som råder i fastighetsbranschen. Mot denna bakgrund anser styrelsen att bolaget och koncernen har goda förutsättningar att ta framtida affärsrisker och även tåla eventuella förluster. Planerade investeringar har beaktats vid bestämmandet av den föreslagna vinstutdelningen.</t>
    </r>
  </si>
  <si>
    <r>
      <rPr>
        <i/>
        <sz val="10"/>
        <rFont val="Calibri"/>
        <family val="2"/>
        <scheme val="minor"/>
      </rPr>
      <t>Likviditet</t>
    </r>
    <r>
      <rPr>
        <sz val="10"/>
        <rFont val="Calibri"/>
        <family val="2"/>
        <scheme val="minor"/>
      </rPr>
      <t xml:space="preserve">
Den föreslagna vinstutdelningen kommer inte att påverka bolagets och koncernens förmåga att i rätt tid infria sina betalningsförpliktelser, då Bolaget har stärkt likviditeten med ett lån om 208 Mkr. Bolaget och koncernen har god tillgång till likviditetsreserver i form av både kort- och långfristiga krediter. Krediterna kan lyftas med kort varsel, vilket innebär att bolaget och koncernen har god beredskap att klara såväl variationer i likviditeten som eventuella oväntade händelser.</t>
    </r>
  </si>
  <si>
    <r>
      <rPr>
        <i/>
        <sz val="10"/>
        <rFont val="Calibri"/>
        <family val="2"/>
        <scheme val="minor"/>
      </rPr>
      <t>Ställning i övrigt</t>
    </r>
    <r>
      <rPr>
        <sz val="10"/>
        <rFont val="Calibri"/>
        <family val="2"/>
        <scheme val="minor"/>
      </rPr>
      <t xml:space="preserve">
Styrelsen har övervägt alla övriga kända förhållanden som kan ha betydelse för bolagets och koncernens ekonomiska ställning och som inte beaktats inom ramen för det ovan anförda. Därvid har ingen omständighet framkommit som gör att den föreslagna utdelningen inte framstår som försvarlig.</t>
    </r>
  </si>
  <si>
    <r>
      <rPr>
        <i/>
        <sz val="10"/>
        <rFont val="Calibri"/>
        <family val="2"/>
        <scheme val="minor"/>
      </rPr>
      <t>Värdering till verkligt värde</t>
    </r>
    <r>
      <rPr>
        <sz val="10"/>
        <rFont val="Calibri"/>
        <family val="2"/>
        <scheme val="minor"/>
      </rPr>
      <t xml:space="preserve">
Inga tillgångar eller skulder i Bolaget har värderats till verkligt värde enligt 4 kap 14 a § årsredovisningslagen.</t>
    </r>
  </si>
  <si>
    <t>Löpande verksamheten</t>
  </si>
  <si>
    <t>Balanserat resultat inkl årets resultat</t>
  </si>
  <si>
    <t>Förändringar i koncernens eget kapital</t>
  </si>
  <si>
    <t>Förändringar i moderbolagets eget kapital</t>
  </si>
  <si>
    <t>årsredovisningen och revisionsberättelsen överensstämmer med originalet,</t>
  </si>
  <si>
    <t>Påskriftsdatum:</t>
  </si>
  <si>
    <t>Balansdag fg år:</t>
  </si>
  <si>
    <t>Balansdag i år:</t>
  </si>
  <si>
    <t>Räkenskapsårets början fg år:</t>
  </si>
  <si>
    <t>Räkenskapsårets början:</t>
  </si>
  <si>
    <t>Organisationsnummer:</t>
  </si>
  <si>
    <t>Räkenskapsår:</t>
  </si>
  <si>
    <t>Namn:</t>
  </si>
  <si>
    <t xml:space="preserve">                                                             </t>
  </si>
  <si>
    <t xml:space="preserve">dels att resultat- och balansräkningen fastställts på årsstämma den                                </t>
  </si>
  <si>
    <t>styrelsens förslag till resultatdisposition.</t>
  </si>
  <si>
    <t>MB</t>
  </si>
  <si>
    <t>Inga väsentliga händelser har skett under räkenskapåret eller efter dess utgång.</t>
  </si>
  <si>
    <t>556797-7078</t>
  </si>
  <si>
    <t>Magnolia Bostad AB</t>
  </si>
  <si>
    <t>nej</t>
  </si>
  <si>
    <t>Emissionskostnad</t>
  </si>
  <si>
    <t xml:space="preserve">              </t>
  </si>
  <si>
    <t>Minskning(+)/ökning(-) av exploaterings- och projektfastigheter</t>
  </si>
  <si>
    <t>Minskning(+)/ökning(-)  av rörelsefordringar</t>
  </si>
  <si>
    <t>Minskning(-)/ökning(+) av rörelseskulder</t>
  </si>
  <si>
    <t>Förvärv av immateriella anläggningstillgångar</t>
  </si>
  <si>
    <t>Försäljning av immateriella anläggningstillgångar</t>
  </si>
  <si>
    <t>Förvärv av materiella anläggningstillgångar</t>
  </si>
  <si>
    <t>Försäljning av materiella anläggningstillgångar</t>
  </si>
  <si>
    <t>Investering i finansiella tillgångar</t>
  </si>
  <si>
    <t>Avyttring/minskning av finansiella tillgångar</t>
  </si>
  <si>
    <t>Amortering av låneskulder</t>
  </si>
  <si>
    <t>Bör specificeras här eller i not vad som avses.</t>
  </si>
  <si>
    <t>2016-10-01 - 2016-12-31</t>
  </si>
  <si>
    <t>Finansnetto</t>
  </si>
  <si>
    <t>Nettot av finansiella intäkter och finansiella kostnader</t>
  </si>
  <si>
    <t>Soliditet, %</t>
  </si>
  <si>
    <t>Eget kapital inklusive innehav utan bestämmande inflytande i procent av balansomslutningen</t>
  </si>
  <si>
    <t>Avstämning alternativa nyckeltal</t>
  </si>
  <si>
    <t>Eget kapital inklusive innehav utan bestämmande inflytande</t>
  </si>
  <si>
    <t>Definition:</t>
  </si>
  <si>
    <t>Motivering:</t>
  </si>
  <si>
    <t>Belopp mkr</t>
  </si>
  <si>
    <t>Soliditet används för att mäta Bolagets finansiella position. Soliditet utvisar hur mycket av Bolagets tillgångar som är finansierade med egna medel.</t>
  </si>
  <si>
    <t>Finansnetto presenteras för att ge en bild av vinst/förlust genererad av bolagets finansieringsverksamhet.</t>
  </si>
  <si>
    <t>20SETOT</t>
  </si>
  <si>
    <t>Resultat före finansiella poster och skatt.</t>
  </si>
  <si>
    <t>Rörelseresultatet ger en bild av den operativa lönsamheten före finansiering och skatt.</t>
  </si>
  <si>
    <t>Bruttoresultat</t>
  </si>
  <si>
    <t>Central administration</t>
  </si>
  <si>
    <t>Resultat från andelar i intresseföretag och joint ventures</t>
  </si>
  <si>
    <t>Värdeförändring förvaltningsfastigheter</t>
  </si>
  <si>
    <t>IS4</t>
  </si>
  <si>
    <t>2603A</t>
  </si>
  <si>
    <t>2503A</t>
  </si>
  <si>
    <t>1TANY</t>
  </si>
  <si>
    <t>IS03BRES</t>
  </si>
  <si>
    <t>IS5</t>
  </si>
  <si>
    <t>2606A</t>
  </si>
  <si>
    <t>2506A</t>
  </si>
  <si>
    <t>2026
apr-jun</t>
  </si>
  <si>
    <t>2025 
apr-jun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</si>
</sst>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numFmt numFmtId="165" formatCode="0.0%"/>
    <numFmt numFmtId="166" formatCode="&quot;-&quot;#,##0;#,##0;&quot;0&quot;"/>
    <numFmt numFmtId="167" formatCode="#,##0;#,##0;&quot;0&quot;"/>
    <numFmt numFmtId="168" formatCode="General_)"/>
    <numFmt numFmtId="169" formatCode="yyyy/mm/dd;@"/>
  </numFmts>
  <fonts count="54" x14ac:knownFonts="1">
    <font>
      <sz val="10"/>
      <name val="Arial"/>
      <family val="2"/>
    </font>
    <font>
      <sz val="10"/>
      <name val="Times New Roman"/>
      <family val="1"/>
    </font>
    <font>
      <sz val="9"/>
      <name val="Arial"/>
      <family val="2"/>
    </font>
    <font>
      <sz val="10"/>
      <name val="MS Sans Serif"/>
      <family val="2"/>
    </font>
    <font>
      <sz val="9"/>
      <color indexed="12"/>
      <name val="Arial"/>
      <family val="2"/>
    </font>
    <font>
      <sz val="12"/>
      <color indexed="12"/>
      <name val="Times New Roman"/>
      <family val="1"/>
    </font>
    <font>
      <sz val="12"/>
      <name val="Times New Roman"/>
      <family val="1"/>
    </font>
    <font>
      <sz val="12"/>
      <name val="Times New Roman"/>
      <family val="1"/>
    </font>
    <font>
      <b/>
      <sz val="12"/>
      <name val="Times New Roman"/>
      <family val="1"/>
    </font>
    <font>
      <b/>
      <sz val="10"/>
      <name val="Arial"/>
      <family val="2"/>
    </font>
    <font>
      <b/>
      <sz val="12"/>
      <name val="Arial"/>
      <family val="2"/>
    </font>
    <font>
      <u/>
      <sz val="14"/>
      <name val="Times New Roman"/>
      <family val="1"/>
    </font>
    <font>
      <b/>
      <sz val="9"/>
      <name val="Arial"/>
      <family val="2"/>
    </font>
    <font>
      <sz val="10"/>
      <name val="Arial"/>
      <family val="2"/>
    </font>
    <font>
      <sz val="8"/>
      <name val="Arial"/>
      <family val="2"/>
    </font>
    <font>
      <b/>
      <sz val="10"/>
      <color indexed="81"/>
      <name val="Tahoma"/>
      <family val="2"/>
    </font>
    <font>
      <sz val="10"/>
      <color indexed="81"/>
      <name val="Tahoma"/>
      <family val="2"/>
    </font>
    <font>
      <sz val="10"/>
      <color indexed="10"/>
      <name val="Calibri"/>
      <family val="2"/>
    </font>
    <font>
      <sz val="12"/>
      <name val="Calibri"/>
      <family val="2"/>
      <scheme val="minor"/>
    </font>
    <font>
      <b/>
      <sz val="12"/>
      <color indexed="12"/>
      <name val="Calibri"/>
      <family val="2"/>
      <scheme val="minor"/>
    </font>
    <font>
      <b/>
      <sz val="10"/>
      <name val="Calibri"/>
      <family val="2"/>
      <scheme val="minor"/>
    </font>
    <font>
      <b/>
      <sz val="10"/>
      <color indexed="10"/>
      <name val="Calibri"/>
      <family val="2"/>
      <scheme val="minor"/>
    </font>
    <font>
      <sz val="10"/>
      <color indexed="10"/>
      <name val="Calibri"/>
      <family val="2"/>
      <scheme val="minor"/>
    </font>
    <font>
      <sz val="11.5"/>
      <name val="Calibri"/>
      <family val="2"/>
      <scheme val="minor"/>
    </font>
    <font>
      <b/>
      <sz val="14"/>
      <name val="Calibri"/>
      <family val="2"/>
      <scheme val="minor"/>
    </font>
    <font>
      <sz val="10"/>
      <name val="Calibri"/>
      <family val="2"/>
      <scheme val="minor"/>
    </font>
    <font>
      <b/>
      <sz val="8"/>
      <name val="Calibri"/>
      <family val="2"/>
      <scheme val="minor"/>
    </font>
    <font>
      <sz val="10"/>
      <color indexed="8"/>
      <name val="Calibri"/>
      <family val="2"/>
      <scheme val="minor"/>
    </font>
    <font>
      <sz val="10"/>
      <color indexed="12"/>
      <name val="Calibri"/>
      <family val="2"/>
      <scheme val="minor"/>
    </font>
    <font>
      <i/>
      <sz val="10"/>
      <color indexed="10"/>
      <name val="Calibri"/>
      <family val="2"/>
      <scheme val="minor"/>
    </font>
    <font>
      <i/>
      <sz val="10"/>
      <name val="Calibri"/>
      <family val="2"/>
      <scheme val="minor"/>
    </font>
    <font>
      <sz val="11.5"/>
      <color indexed="10"/>
      <name val="Calibri"/>
      <family val="2"/>
      <scheme val="minor"/>
    </font>
    <font>
      <sz val="8"/>
      <name val="Calibri"/>
      <family val="2"/>
      <scheme val="minor"/>
    </font>
    <font>
      <sz val="8"/>
      <color indexed="10"/>
      <name val="Calibri"/>
      <family val="2"/>
      <scheme val="minor"/>
    </font>
    <font>
      <b/>
      <sz val="14"/>
      <color indexed="8"/>
      <name val="Calibri"/>
      <family val="2"/>
      <scheme val="minor"/>
    </font>
    <font>
      <b/>
      <sz val="11.5"/>
      <color indexed="10"/>
      <name val="Calibri"/>
      <family val="2"/>
      <scheme val="minor"/>
    </font>
    <font>
      <b/>
      <sz val="11.5"/>
      <name val="Calibri"/>
      <family val="2"/>
      <scheme val="minor"/>
    </font>
    <font>
      <sz val="10"/>
      <color indexed="16"/>
      <name val="Calibri"/>
      <family val="2"/>
      <scheme val="minor"/>
    </font>
    <font>
      <sz val="8"/>
      <color rgb="FFFF0000"/>
      <name val="Calibri"/>
      <family val="2"/>
      <scheme val="minor"/>
    </font>
    <font>
      <b/>
      <sz val="10"/>
      <color indexed="8"/>
      <name val="Calibri"/>
      <family val="2"/>
      <scheme val="minor"/>
    </font>
    <font>
      <b/>
      <sz val="10"/>
      <color rgb="FFFF0000"/>
      <name val="Calibri"/>
      <family val="2"/>
      <scheme val="minor"/>
    </font>
    <font>
      <sz val="10"/>
      <color rgb="FFFF0000"/>
      <name val="Calibri"/>
      <family val="2"/>
      <scheme val="minor"/>
    </font>
    <font>
      <b/>
      <sz val="12"/>
      <name val="Calibri"/>
      <family val="2"/>
      <scheme val="minor"/>
    </font>
    <font>
      <i/>
      <sz val="11"/>
      <name val="Calibri"/>
      <family val="2"/>
      <scheme val="minor"/>
    </font>
    <font>
      <b/>
      <sz val="11"/>
      <name val="Calibri"/>
      <family val="2"/>
      <scheme val="minor"/>
    </font>
    <font>
      <sz val="11"/>
      <name val="Calibri"/>
      <family val="2"/>
      <scheme val="minor"/>
    </font>
    <font>
      <sz val="9"/>
      <name val="Calibri"/>
      <family val="2"/>
      <scheme val="minor"/>
    </font>
    <font>
      <b/>
      <i/>
      <sz val="10"/>
      <name val="Calibri"/>
      <family val="2"/>
      <scheme val="minor"/>
    </font>
    <font>
      <sz val="10"/>
      <color indexed="55"/>
      <name val="Calibri"/>
      <family val="2"/>
      <scheme val="minor"/>
    </font>
    <font>
      <sz val="10"/>
      <color indexed="23"/>
      <name val="Calibri"/>
      <family val="2"/>
      <scheme val="minor"/>
    </font>
    <font>
      <b/>
      <sz val="26"/>
      <name val="Calibri"/>
      <family val="2"/>
      <scheme val="minor"/>
    </font>
    <font>
      <sz val="10"/>
      <color theme="1"/>
      <name val="Calibri"/>
      <family val="2"/>
      <scheme val="minor"/>
    </font>
    <font>
      <b/>
      <sz val="14"/>
      <color rgb="FFFF0000"/>
      <name val="Calibri"/>
      <family val="2"/>
      <scheme val="minor"/>
    </font>
    <font>
      <sz val="14"/>
      <color rgb="FFFF0000"/>
      <name val="Calibri"/>
      <family val="2"/>
      <scheme val="minor"/>
    </font>
  </fonts>
  <fills count="13">
    <fill>
      <patternFill patternType="none"/>
    </fill>
    <fill>
      <patternFill patternType="gray125"/>
    </fill>
    <fill>
      <patternFill patternType="solid">
        <fgColor indexed="13"/>
      </patternFill>
    </fill>
    <fill>
      <patternFill patternType="solid">
        <fgColor indexed="22"/>
      </patternFill>
    </fill>
    <fill>
      <patternFill patternType="solid">
        <fgColor indexed="21"/>
      </patternFill>
    </fill>
    <fill>
      <patternFill patternType="solid">
        <fgColor indexed="21"/>
        <bgColor indexed="64"/>
      </patternFill>
    </fill>
    <fill>
      <patternFill patternType="solid">
        <fgColor indexed="22"/>
        <bgColor indexed="64"/>
      </patternFill>
    </fill>
    <fill>
      <patternFill patternType="solid">
        <fgColor indexed="65"/>
        <bgColor indexed="64"/>
      </patternFill>
    </fill>
    <fill>
      <patternFill patternType="solid">
        <fgColor indexed="43"/>
        <bgColor indexed="64"/>
      </patternFill>
    </fill>
    <fill>
      <patternFill patternType="solid">
        <fgColor indexed="9"/>
        <bgColor indexed="64"/>
      </patternFill>
    </fill>
    <fill>
      <patternFill patternType="solid">
        <fgColor theme="1"/>
        <bgColor indexed="64"/>
      </patternFill>
    </fill>
    <fill>
      <patternFill patternType="solid">
        <fgColor rgb="FFFFFF00"/>
        <bgColor indexed="64"/>
      </patternFill>
    </fill>
    <fill>
      <patternFill patternType="solid">
        <fgColor theme="0"/>
        <bgColor indexed="64"/>
      </patternFill>
    </fill>
  </fills>
  <borders count="16">
    <border>
      <left/>
      <right/>
      <top/>
      <bottom/>
      <diagonal/>
    </border>
    <border>
      <left style="hair">
        <color indexed="64"/>
      </left>
      <right/>
      <top/>
      <bottom/>
      <diagonal/>
    </border>
    <border>
      <left/>
      <right/>
      <top style="double">
        <color indexed="22"/>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hair">
        <color indexed="9"/>
      </left>
      <right/>
      <top style="thin">
        <color indexed="9"/>
      </top>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top/>
      <bottom/>
      <diagonal/>
    </border>
  </borders>
  <cellStyleXfs count="24">
    <xf numFmtId="0" fontId="0" fillId="0" borderId="0"/>
    <xf numFmtId="0" fontId="2" fillId="2" borderId="0" applyNumberFormat="0" applyFont="0" applyBorder="0" applyAlignment="0" applyProtection="0"/>
    <xf numFmtId="3" fontId="2" fillId="3" borderId="1" applyFont="0" applyAlignment="0" applyProtection="0"/>
    <xf numFmtId="14" fontId="1" fillId="4" borderId="2" applyFont="0" applyFill="0" applyBorder="0" applyAlignment="0" applyProtection="0"/>
    <xf numFmtId="3" fontId="4" fillId="0" borderId="1" applyAlignment="0">
      <protection locked="0"/>
    </xf>
    <xf numFmtId="0" fontId="5" fillId="0" borderId="0" applyNumberFormat="0" applyFill="0" applyBorder="0" applyAlignment="0" applyProtection="0"/>
    <xf numFmtId="14" fontId="2" fillId="5" borderId="3">
      <alignment horizontal="left"/>
    </xf>
    <xf numFmtId="0" fontId="13" fillId="0" borderId="0"/>
    <xf numFmtId="3" fontId="2" fillId="3" borderId="1"/>
    <xf numFmtId="0" fontId="1" fillId="4" borderId="4" applyBorder="0"/>
    <xf numFmtId="0" fontId="6" fillId="0" borderId="0"/>
    <xf numFmtId="168" fontId="7" fillId="0" borderId="0"/>
    <xf numFmtId="0" fontId="6" fillId="0" borderId="0"/>
    <xf numFmtId="0" fontId="8" fillId="0" borderId="0"/>
    <xf numFmtId="9" fontId="2" fillId="0" borderId="0" applyFont="0" applyFill="0" applyBorder="0" applyAlignment="0" applyProtection="0"/>
    <xf numFmtId="0" fontId="9" fillId="4" borderId="5" applyNumberFormat="0" applyFont="0" applyFill="0" applyAlignment="0" applyProtection="0">
      <alignment horizontal="left"/>
    </xf>
    <xf numFmtId="1" fontId="10" fillId="0" borderId="0" applyNumberFormat="0" applyFill="0" applyBorder="0" applyAlignment="0" applyProtection="0"/>
    <xf numFmtId="1" fontId="9" fillId="0" borderId="0" applyNumberFormat="0" applyFill="0" applyBorder="0" applyAlignment="0" applyProtection="0"/>
    <xf numFmtId="0" fontId="11" fillId="0" borderId="0"/>
    <xf numFmtId="3" fontId="12" fillId="4" borderId="6">
      <alignment vertical="center"/>
    </xf>
    <xf numFmtId="0" fontId="1" fillId="4" borderId="0" applyNumberFormat="0" applyBorder="0" applyAlignment="0" applyProtection="0"/>
    <xf numFmtId="38" fontId="3" fillId="0" borderId="0" applyFont="0" applyFill="0" applyBorder="0" applyAlignment="0" applyProtection="0"/>
    <xf numFmtId="0" fontId="13" fillId="0" borderId="0"/>
    <xf numFmtId="9" fontId="13" fillId="0" borderId="0" applyFont="0" applyFill="0" applyBorder="0" applyAlignment="0" applyProtection="0"/>
  </cellStyleXfs>
  <cellXfs count="237">
    <xf numFmtId="0" fontId="0" fillId="0" borderId="0" xfId="0"/>
    <xf numFmtId="0" fontId="18" fillId="8" borderId="0" xfId="12" applyFont="1" applyFill="1" applyProtection="1">
      <protection locked="0"/>
    </xf>
    <xf numFmtId="166" fontId="18" fillId="8" borderId="0" xfId="12" applyNumberFormat="1" applyFont="1" applyFill="1" applyAlignment="1" applyProtection="1">
      <alignment horizontal="right"/>
      <protection locked="0"/>
    </xf>
    <xf numFmtId="166" fontId="19" fillId="8" borderId="0" xfId="12" quotePrefix="1" applyNumberFormat="1" applyFont="1" applyFill="1" applyAlignment="1" applyProtection="1">
      <alignment horizontal="left" vertical="center"/>
      <protection locked="0"/>
    </xf>
    <xf numFmtId="166" fontId="19" fillId="8" borderId="0" xfId="12" applyNumberFormat="1" applyFont="1" applyFill="1" applyAlignment="1" applyProtection="1">
      <alignment horizontal="right" vertical="center"/>
      <protection locked="0"/>
    </xf>
    <xf numFmtId="0" fontId="20" fillId="0" borderId="0" xfId="12" applyFont="1" applyProtection="1">
      <protection locked="0"/>
    </xf>
    <xf numFmtId="0" fontId="21" fillId="0" borderId="0" xfId="12" applyFont="1"/>
    <xf numFmtId="0" fontId="22" fillId="0" borderId="0" xfId="12" applyFont="1"/>
    <xf numFmtId="0" fontId="22" fillId="0" borderId="0" xfId="12" applyFont="1" applyProtection="1">
      <protection locked="0"/>
    </xf>
    <xf numFmtId="0" fontId="23" fillId="0" borderId="0" xfId="12" applyFont="1" applyProtection="1">
      <protection locked="0"/>
    </xf>
    <xf numFmtId="3" fontId="24" fillId="0" borderId="9" xfId="12" applyNumberFormat="1" applyFont="1" applyBorder="1" applyProtection="1">
      <protection locked="0"/>
    </xf>
    <xf numFmtId="0" fontId="23" fillId="0" borderId="9" xfId="12" applyFont="1" applyBorder="1" applyProtection="1">
      <protection locked="0"/>
    </xf>
    <xf numFmtId="0" fontId="25" fillId="0" borderId="0" xfId="12" applyFont="1" applyProtection="1">
      <protection locked="0"/>
    </xf>
    <xf numFmtId="3" fontId="24" fillId="0" borderId="0" xfId="12" applyNumberFormat="1" applyFont="1" applyProtection="1">
      <protection locked="0"/>
    </xf>
    <xf numFmtId="0" fontId="20" fillId="0" borderId="0" xfId="12" applyFont="1" applyAlignment="1" applyProtection="1">
      <alignment horizontal="center"/>
      <protection locked="0"/>
    </xf>
    <xf numFmtId="14" fontId="21" fillId="7" borderId="0" xfId="12" applyNumberFormat="1" applyFont="1" applyFill="1" applyAlignment="1">
      <alignment horizontal="right"/>
    </xf>
    <xf numFmtId="1" fontId="21" fillId="7" borderId="0" xfId="12" applyNumberFormat="1" applyFont="1" applyFill="1" applyAlignment="1">
      <alignment horizontal="right"/>
    </xf>
    <xf numFmtId="3" fontId="26" fillId="0" borderId="0" xfId="12" applyNumberFormat="1" applyFont="1" applyProtection="1">
      <protection locked="0"/>
    </xf>
    <xf numFmtId="3" fontId="24" fillId="0" borderId="10" xfId="12" applyNumberFormat="1" applyFont="1" applyBorder="1" applyProtection="1">
      <protection locked="0"/>
    </xf>
    <xf numFmtId="0" fontId="25" fillId="0" borderId="10" xfId="12" applyFont="1" applyBorder="1" applyProtection="1">
      <protection locked="0"/>
    </xf>
    <xf numFmtId="1" fontId="21" fillId="7" borderId="10" xfId="12" applyNumberFormat="1" applyFont="1" applyFill="1" applyBorder="1" applyAlignment="1">
      <alignment horizontal="right"/>
    </xf>
    <xf numFmtId="0" fontId="25" fillId="0" borderId="0" xfId="12" applyFont="1" applyAlignment="1" applyProtection="1">
      <alignment horizontal="center"/>
      <protection locked="0"/>
    </xf>
    <xf numFmtId="3" fontId="25" fillId="7" borderId="0" xfId="12" applyNumberFormat="1" applyFont="1" applyFill="1" applyAlignment="1" applyProtection="1">
      <alignment horizontal="right"/>
      <protection locked="0"/>
    </xf>
    <xf numFmtId="3" fontId="27" fillId="7" borderId="0" xfId="5" applyNumberFormat="1" applyFont="1" applyFill="1" applyAlignment="1" applyProtection="1">
      <alignment horizontal="right"/>
      <protection locked="0"/>
    </xf>
    <xf numFmtId="3" fontId="27" fillId="7" borderId="0" xfId="5" applyNumberFormat="1" applyFont="1" applyFill="1" applyBorder="1" applyAlignment="1" applyProtection="1">
      <alignment horizontal="right"/>
      <protection locked="0"/>
    </xf>
    <xf numFmtId="0" fontId="25" fillId="0" borderId="0" xfId="0" applyFont="1"/>
    <xf numFmtId="3" fontId="28" fillId="7" borderId="9" xfId="5" applyNumberFormat="1" applyFont="1" applyFill="1" applyBorder="1" applyAlignment="1" applyProtection="1">
      <alignment horizontal="right"/>
      <protection locked="0"/>
    </xf>
    <xf numFmtId="3" fontId="28" fillId="7" borderId="0" xfId="5" applyNumberFormat="1" applyFont="1" applyFill="1" applyBorder="1" applyAlignment="1" applyProtection="1">
      <alignment horizontal="right"/>
      <protection locked="0"/>
    </xf>
    <xf numFmtId="0" fontId="20" fillId="0" borderId="0" xfId="12" quotePrefix="1" applyFont="1" applyAlignment="1" applyProtection="1">
      <alignment horizontal="left"/>
      <protection locked="0"/>
    </xf>
    <xf numFmtId="3" fontId="21" fillId="7" borderId="0" xfId="12" applyNumberFormat="1" applyFont="1" applyFill="1" applyAlignment="1">
      <alignment horizontal="right"/>
    </xf>
    <xf numFmtId="3" fontId="27" fillId="7" borderId="0" xfId="12" applyNumberFormat="1" applyFont="1" applyFill="1" applyAlignment="1" applyProtection="1">
      <alignment horizontal="right"/>
      <protection locked="0"/>
    </xf>
    <xf numFmtId="0" fontId="20" fillId="0" borderId="11" xfId="12" applyFont="1" applyBorder="1" applyProtection="1">
      <protection locked="0"/>
    </xf>
    <xf numFmtId="0" fontId="25" fillId="0" borderId="11" xfId="12" applyFont="1" applyBorder="1" applyProtection="1">
      <protection locked="0"/>
    </xf>
    <xf numFmtId="0" fontId="25" fillId="0" borderId="11" xfId="12" applyFont="1" applyBorder="1" applyAlignment="1" applyProtection="1">
      <alignment horizontal="center"/>
      <protection locked="0"/>
    </xf>
    <xf numFmtId="3" fontId="21" fillId="7" borderId="11" xfId="12" applyNumberFormat="1" applyFont="1" applyFill="1" applyBorder="1" applyAlignment="1">
      <alignment horizontal="right"/>
    </xf>
    <xf numFmtId="167" fontId="25" fillId="7" borderId="11" xfId="12" applyNumberFormat="1" applyFont="1" applyFill="1" applyBorder="1" applyAlignment="1" applyProtection="1">
      <alignment horizontal="right"/>
      <protection locked="0"/>
    </xf>
    <xf numFmtId="0" fontId="21" fillId="0" borderId="0" xfId="12" applyFont="1" applyProtection="1">
      <protection locked="0"/>
    </xf>
    <xf numFmtId="0" fontId="22" fillId="0" borderId="0" xfId="12" applyFont="1" applyAlignment="1" applyProtection="1">
      <alignment horizontal="center"/>
      <protection locked="0"/>
    </xf>
    <xf numFmtId="166" fontId="29" fillId="7" borderId="0" xfId="12" applyNumberFormat="1" applyFont="1" applyFill="1" applyAlignment="1" applyProtection="1">
      <alignment horizontal="right"/>
      <protection locked="0"/>
    </xf>
    <xf numFmtId="0" fontId="30" fillId="7" borderId="0" xfId="0" applyFont="1" applyFill="1"/>
    <xf numFmtId="0" fontId="18" fillId="0" borderId="0" xfId="12" applyFont="1" applyProtection="1">
      <protection locked="0"/>
    </xf>
    <xf numFmtId="0" fontId="31" fillId="0" borderId="0" xfId="12" applyFont="1" applyProtection="1">
      <protection locked="0"/>
    </xf>
    <xf numFmtId="0" fontId="23" fillId="0" borderId="0" xfId="12" applyFont="1" applyAlignment="1" applyProtection="1">
      <alignment horizontal="right"/>
      <protection locked="0"/>
    </xf>
    <xf numFmtId="3" fontId="23" fillId="0" borderId="0" xfId="12" applyNumberFormat="1" applyFont="1" applyAlignment="1" applyProtection="1">
      <alignment horizontal="right"/>
      <protection locked="0"/>
    </xf>
    <xf numFmtId="3" fontId="23" fillId="0" borderId="0" xfId="12" applyNumberFormat="1" applyFont="1" applyProtection="1">
      <protection locked="0"/>
    </xf>
    <xf numFmtId="0" fontId="25" fillId="0" borderId="0" xfId="12" applyFont="1" applyAlignment="1" applyProtection="1">
      <alignment horizontal="right"/>
      <protection locked="0"/>
    </xf>
    <xf numFmtId="3" fontId="25" fillId="0" borderId="0" xfId="12" applyNumberFormat="1" applyFont="1" applyAlignment="1" applyProtection="1">
      <alignment horizontal="right"/>
      <protection locked="0"/>
    </xf>
    <xf numFmtId="166" fontId="25" fillId="0" borderId="0" xfId="12" applyNumberFormat="1" applyFont="1" applyAlignment="1" applyProtection="1">
      <alignment horizontal="right"/>
      <protection locked="0"/>
    </xf>
    <xf numFmtId="0" fontId="18" fillId="0" borderId="0" xfId="12" applyFont="1" applyAlignment="1" applyProtection="1">
      <alignment horizontal="right"/>
      <protection locked="0"/>
    </xf>
    <xf numFmtId="166" fontId="18" fillId="0" borderId="0" xfId="12" applyNumberFormat="1" applyFont="1" applyAlignment="1" applyProtection="1">
      <alignment horizontal="right"/>
      <protection locked="0"/>
    </xf>
    <xf numFmtId="166" fontId="19" fillId="8" borderId="0" xfId="12" applyNumberFormat="1" applyFont="1" applyFill="1" applyAlignment="1" applyProtection="1">
      <alignment horizontal="left" vertical="center"/>
      <protection locked="0"/>
    </xf>
    <xf numFmtId="0" fontId="32" fillId="8" borderId="0" xfId="12" applyFont="1" applyFill="1" applyProtection="1">
      <protection locked="0"/>
    </xf>
    <xf numFmtId="0" fontId="26" fillId="0" borderId="0" xfId="12" applyFont="1" applyProtection="1">
      <protection locked="0"/>
    </xf>
    <xf numFmtId="0" fontId="33" fillId="0" borderId="0" xfId="12" applyFont="1" applyProtection="1">
      <protection locked="0"/>
    </xf>
    <xf numFmtId="0" fontId="34" fillId="0" borderId="9" xfId="10" applyFont="1" applyBorder="1" applyProtection="1">
      <protection locked="0"/>
    </xf>
    <xf numFmtId="0" fontId="23" fillId="0" borderId="9" xfId="12" applyFont="1" applyBorder="1" applyAlignment="1" applyProtection="1">
      <alignment horizontal="center"/>
      <protection locked="0"/>
    </xf>
    <xf numFmtId="166" fontId="35" fillId="7" borderId="9" xfId="12" applyNumberFormat="1" applyFont="1" applyFill="1" applyBorder="1" applyAlignment="1">
      <alignment horizontal="right"/>
    </xf>
    <xf numFmtId="166" fontId="36" fillId="7" borderId="9" xfId="12" applyNumberFormat="1" applyFont="1" applyFill="1" applyBorder="1" applyAlignment="1" applyProtection="1">
      <alignment horizontal="centerContinuous"/>
      <protection locked="0"/>
    </xf>
    <xf numFmtId="0" fontId="32" fillId="0" borderId="0" xfId="0" applyFont="1"/>
    <xf numFmtId="166" fontId="36" fillId="7" borderId="9" xfId="12" applyNumberFormat="1" applyFont="1" applyFill="1" applyBorder="1" applyAlignment="1">
      <alignment horizontal="centerContinuous"/>
    </xf>
    <xf numFmtId="0" fontId="23" fillId="7" borderId="9" xfId="12" applyFont="1" applyFill="1" applyBorder="1" applyAlignment="1" applyProtection="1">
      <alignment horizontal="centerContinuous"/>
      <protection locked="0"/>
    </xf>
    <xf numFmtId="0" fontId="34" fillId="0" borderId="0" xfId="10" applyFont="1" applyProtection="1">
      <protection locked="0"/>
    </xf>
    <xf numFmtId="0" fontId="25" fillId="0" borderId="0" xfId="10" applyFont="1" applyProtection="1">
      <protection locked="0"/>
    </xf>
    <xf numFmtId="166" fontId="21" fillId="7" borderId="0" xfId="12" applyNumberFormat="1" applyFont="1" applyFill="1" applyAlignment="1">
      <alignment horizontal="right"/>
    </xf>
    <xf numFmtId="0" fontId="34" fillId="0" borderId="10" xfId="10" applyFont="1" applyBorder="1" applyProtection="1">
      <protection locked="0"/>
    </xf>
    <xf numFmtId="0" fontId="25" fillId="0" borderId="10" xfId="10" applyFont="1" applyBorder="1" applyProtection="1">
      <protection locked="0"/>
    </xf>
    <xf numFmtId="166" fontId="21" fillId="7" borderId="10" xfId="12" applyNumberFormat="1" applyFont="1" applyFill="1" applyBorder="1" applyAlignment="1">
      <alignment horizontal="right"/>
    </xf>
    <xf numFmtId="0" fontId="20" fillId="0" borderId="0" xfId="10" applyFont="1" applyProtection="1">
      <protection locked="0"/>
    </xf>
    <xf numFmtId="3" fontId="25" fillId="7" borderId="0" xfId="10" applyNumberFormat="1" applyFont="1" applyFill="1" applyProtection="1">
      <protection locked="0"/>
    </xf>
    <xf numFmtId="0" fontId="25" fillId="7" borderId="0" xfId="10" applyFont="1" applyFill="1" applyProtection="1">
      <protection locked="0"/>
    </xf>
    <xf numFmtId="3" fontId="37" fillId="7" borderId="0" xfId="10" applyNumberFormat="1" applyFont="1" applyFill="1" applyProtection="1">
      <protection locked="0"/>
    </xf>
    <xf numFmtId="0" fontId="25" fillId="0" borderId="0" xfId="10" quotePrefix="1" applyFont="1" applyProtection="1">
      <protection locked="0"/>
    </xf>
    <xf numFmtId="0" fontId="26" fillId="0" borderId="0" xfId="0" applyFont="1"/>
    <xf numFmtId="14" fontId="26" fillId="0" borderId="0" xfId="0" applyNumberFormat="1" applyFont="1"/>
    <xf numFmtId="3" fontId="32" fillId="0" borderId="0" xfId="0" applyNumberFormat="1" applyFont="1"/>
    <xf numFmtId="3" fontId="20" fillId="7" borderId="0" xfId="10" applyNumberFormat="1" applyFont="1" applyFill="1"/>
    <xf numFmtId="0" fontId="25" fillId="0" borderId="0" xfId="10" applyFont="1" applyAlignment="1" applyProtection="1">
      <alignment horizontal="left"/>
      <protection locked="0"/>
    </xf>
    <xf numFmtId="0" fontId="20" fillId="0" borderId="0" xfId="0" applyFont="1"/>
    <xf numFmtId="164" fontId="25" fillId="0" borderId="0" xfId="0" applyNumberFormat="1" applyFont="1"/>
    <xf numFmtId="0" fontId="18" fillId="0" borderId="0" xfId="0" applyFont="1"/>
    <xf numFmtId="0" fontId="38" fillId="0" borderId="0" xfId="0" applyFont="1"/>
    <xf numFmtId="3" fontId="38" fillId="0" borderId="0" xfId="0" applyNumberFormat="1" applyFont="1"/>
    <xf numFmtId="0" fontId="20" fillId="0" borderId="0" xfId="12" applyFont="1" applyAlignment="1" applyProtection="1">
      <alignment horizontal="center" wrapText="1"/>
      <protection locked="0"/>
    </xf>
    <xf numFmtId="0" fontId="23" fillId="0" borderId="10" xfId="12" applyFont="1" applyBorder="1" applyProtection="1">
      <protection locked="0"/>
    </xf>
    <xf numFmtId="0" fontId="20" fillId="0" borderId="0" xfId="12" applyFont="1" applyAlignment="1" applyProtection="1">
      <alignment horizontal="left"/>
      <protection locked="0"/>
    </xf>
    <xf numFmtId="0" fontId="25" fillId="0" borderId="0" xfId="12" applyFont="1" applyAlignment="1" applyProtection="1">
      <alignment horizontal="left"/>
      <protection locked="0"/>
    </xf>
    <xf numFmtId="0" fontId="20" fillId="0" borderId="10" xfId="12" applyFont="1" applyBorder="1" applyProtection="1">
      <protection locked="0"/>
    </xf>
    <xf numFmtId="0" fontId="30" fillId="0" borderId="0" xfId="12" applyFont="1" applyProtection="1">
      <protection locked="0"/>
    </xf>
    <xf numFmtId="0" fontId="25" fillId="0" borderId="0" xfId="12" quotePrefix="1" applyFont="1" applyAlignment="1" applyProtection="1">
      <alignment horizontal="left"/>
      <protection locked="0"/>
    </xf>
    <xf numFmtId="0" fontId="25" fillId="0" borderId="12" xfId="12" applyFont="1" applyBorder="1" applyProtection="1">
      <protection locked="0"/>
    </xf>
    <xf numFmtId="0" fontId="25" fillId="0" borderId="8" xfId="12" applyFont="1" applyBorder="1" applyProtection="1">
      <protection locked="0"/>
    </xf>
    <xf numFmtId="0" fontId="25" fillId="0" borderId="13" xfId="12" applyFont="1" applyBorder="1" applyProtection="1">
      <protection locked="0"/>
    </xf>
    <xf numFmtId="0" fontId="27" fillId="6" borderId="7" xfId="12" applyFont="1" applyFill="1" applyBorder="1" applyAlignment="1" applyProtection="1">
      <alignment horizontal="left"/>
      <protection locked="0"/>
    </xf>
    <xf numFmtId="14" fontId="27" fillId="6" borderId="7" xfId="12" quotePrefix="1" applyNumberFormat="1" applyFont="1" applyFill="1" applyBorder="1" applyAlignment="1" applyProtection="1">
      <alignment horizontal="left"/>
      <protection locked="0"/>
    </xf>
    <xf numFmtId="0" fontId="25" fillId="0" borderId="13" xfId="12" applyFont="1" applyBorder="1" applyAlignment="1" applyProtection="1">
      <alignment horizontal="right"/>
      <protection locked="0"/>
    </xf>
    <xf numFmtId="0" fontId="25" fillId="0" borderId="4" xfId="12" applyFont="1" applyBorder="1" applyAlignment="1" applyProtection="1">
      <alignment horizontal="center"/>
      <protection locked="0"/>
    </xf>
    <xf numFmtId="14" fontId="27" fillId="6" borderId="7" xfId="12" applyNumberFormat="1" applyFont="1" applyFill="1" applyBorder="1" applyAlignment="1" applyProtection="1">
      <alignment horizontal="left"/>
      <protection locked="0"/>
    </xf>
    <xf numFmtId="0" fontId="25" fillId="0" borderId="4" xfId="12" applyFont="1" applyBorder="1" applyProtection="1">
      <protection locked="0"/>
    </xf>
    <xf numFmtId="0" fontId="25" fillId="0" borderId="10" xfId="12" quotePrefix="1" applyFont="1" applyBorder="1" applyAlignment="1" applyProtection="1">
      <alignment horizontal="left"/>
      <protection locked="0"/>
    </xf>
    <xf numFmtId="0" fontId="25" fillId="0" borderId="10" xfId="0" applyFont="1" applyBorder="1"/>
    <xf numFmtId="0" fontId="40" fillId="0" borderId="0" xfId="12" applyFont="1"/>
    <xf numFmtId="0" fontId="41" fillId="0" borderId="0" xfId="12" applyFont="1"/>
    <xf numFmtId="0" fontId="42" fillId="0" borderId="0" xfId="12" applyFont="1" applyProtection="1">
      <protection locked="0"/>
    </xf>
    <xf numFmtId="0" fontId="43" fillId="0" borderId="10" xfId="12" applyFont="1" applyBorder="1"/>
    <xf numFmtId="0" fontId="30" fillId="0" borderId="0" xfId="12" applyFont="1"/>
    <xf numFmtId="0" fontId="24" fillId="0" borderId="0" xfId="12" applyFont="1" applyProtection="1">
      <protection locked="0"/>
    </xf>
    <xf numFmtId="166" fontId="23" fillId="0" borderId="0" xfId="12" applyNumberFormat="1" applyFont="1" applyAlignment="1" applyProtection="1">
      <alignment horizontal="right"/>
      <protection locked="0"/>
    </xf>
    <xf numFmtId="0" fontId="29" fillId="0" borderId="0" xfId="12" applyFont="1" applyProtection="1">
      <protection locked="0"/>
    </xf>
    <xf numFmtId="0" fontId="25" fillId="0" borderId="0" xfId="12" applyFont="1" applyAlignment="1" applyProtection="1">
      <alignment vertical="top" wrapText="1"/>
      <protection locked="0"/>
    </xf>
    <xf numFmtId="0" fontId="21" fillId="0" borderId="0" xfId="12" applyFont="1" applyAlignment="1" applyProtection="1">
      <alignment horizontal="right"/>
      <protection locked="0"/>
    </xf>
    <xf numFmtId="0" fontId="20" fillId="0" borderId="0" xfId="12" quotePrefix="1" applyFont="1" applyAlignment="1" applyProtection="1">
      <alignment horizontal="right"/>
      <protection locked="0"/>
    </xf>
    <xf numFmtId="3" fontId="22" fillId="0" borderId="0" xfId="12" applyNumberFormat="1" applyFont="1" applyAlignment="1" applyProtection="1">
      <alignment horizontal="right"/>
      <protection locked="0"/>
    </xf>
    <xf numFmtId="0" fontId="30" fillId="0" borderId="0" xfId="12" applyFont="1" applyAlignment="1" applyProtection="1">
      <alignment horizontal="left"/>
      <protection locked="0"/>
    </xf>
    <xf numFmtId="3" fontId="25" fillId="0" borderId="0" xfId="12" applyNumberFormat="1" applyFont="1" applyAlignment="1" applyProtection="1">
      <alignment horizontal="left"/>
      <protection locked="0"/>
    </xf>
    <xf numFmtId="165" fontId="22" fillId="0" borderId="0" xfId="12" applyNumberFormat="1" applyFont="1" applyAlignment="1" applyProtection="1">
      <alignment horizontal="right"/>
      <protection locked="0"/>
    </xf>
    <xf numFmtId="165" fontId="25" fillId="0" borderId="0" xfId="12" applyNumberFormat="1" applyFont="1" applyAlignment="1" applyProtection="1">
      <alignment horizontal="right"/>
      <protection locked="0"/>
    </xf>
    <xf numFmtId="3" fontId="25" fillId="7" borderId="0" xfId="5" applyNumberFormat="1" applyFont="1" applyFill="1" applyAlignment="1" applyProtection="1">
      <alignment horizontal="right"/>
    </xf>
    <xf numFmtId="3" fontId="22" fillId="0" borderId="0" xfId="5" applyNumberFormat="1" applyFont="1" applyFill="1" applyBorder="1" applyAlignment="1" applyProtection="1">
      <alignment horizontal="right"/>
    </xf>
    <xf numFmtId="3" fontId="25" fillId="7" borderId="10" xfId="5" applyNumberFormat="1" applyFont="1" applyFill="1" applyBorder="1" applyAlignment="1" applyProtection="1">
      <alignment horizontal="right"/>
    </xf>
    <xf numFmtId="3" fontId="21" fillId="0" borderId="0" xfId="12" applyNumberFormat="1" applyFont="1" applyAlignment="1">
      <alignment horizontal="right"/>
    </xf>
    <xf numFmtId="0" fontId="44" fillId="0" borderId="0" xfId="0" applyFont="1"/>
    <xf numFmtId="0" fontId="44" fillId="0" borderId="0" xfId="0" applyFont="1" applyAlignment="1">
      <alignment horizontal="right"/>
    </xf>
    <xf numFmtId="0" fontId="42" fillId="0" borderId="0" xfId="0" applyFont="1"/>
    <xf numFmtId="0" fontId="25" fillId="9" borderId="0" xfId="0" applyFont="1" applyFill="1"/>
    <xf numFmtId="0" fontId="25" fillId="0" borderId="0" xfId="0" quotePrefix="1" applyFont="1" applyAlignment="1">
      <alignment horizontal="left"/>
    </xf>
    <xf numFmtId="0" fontId="25" fillId="0" borderId="0" xfId="0" applyFont="1" applyAlignment="1">
      <alignment horizontal="left"/>
    </xf>
    <xf numFmtId="0" fontId="45" fillId="0" borderId="0" xfId="0" applyFont="1"/>
    <xf numFmtId="0" fontId="46" fillId="0" borderId="0" xfId="0" applyFont="1"/>
    <xf numFmtId="3" fontId="27" fillId="0" borderId="0" xfId="5" applyNumberFormat="1" applyFont="1" applyFill="1" applyAlignment="1" applyProtection="1">
      <alignment horizontal="right"/>
      <protection locked="0"/>
    </xf>
    <xf numFmtId="3" fontId="25" fillId="7" borderId="9" xfId="12" applyNumberFormat="1" applyFont="1" applyFill="1" applyBorder="1" applyAlignment="1" applyProtection="1">
      <alignment horizontal="right"/>
      <protection locked="0"/>
    </xf>
    <xf numFmtId="0" fontId="48" fillId="0" borderId="0" xfId="12" applyFont="1" applyProtection="1">
      <protection locked="0"/>
    </xf>
    <xf numFmtId="0" fontId="49" fillId="0" borderId="0" xfId="12" applyFont="1" applyProtection="1">
      <protection locked="0"/>
    </xf>
    <xf numFmtId="3" fontId="29" fillId="7" borderId="0" xfId="12" applyNumberFormat="1" applyFont="1" applyFill="1" applyAlignment="1" applyProtection="1">
      <alignment horizontal="right"/>
      <protection locked="0"/>
    </xf>
    <xf numFmtId="3" fontId="32" fillId="7" borderId="0" xfId="10" applyNumberFormat="1" applyFont="1" applyFill="1"/>
    <xf numFmtId="3" fontId="25" fillId="7" borderId="0" xfId="10" applyNumberFormat="1" applyFont="1" applyFill="1" applyAlignment="1" applyProtection="1">
      <alignment horizontal="right"/>
      <protection locked="0"/>
    </xf>
    <xf numFmtId="3" fontId="21" fillId="7" borderId="9" xfId="10" applyNumberFormat="1" applyFont="1" applyFill="1" applyBorder="1" applyAlignment="1">
      <alignment horizontal="right"/>
    </xf>
    <xf numFmtId="3" fontId="21" fillId="7" borderId="0" xfId="10" applyNumberFormat="1" applyFont="1" applyFill="1" applyAlignment="1">
      <alignment horizontal="right"/>
    </xf>
    <xf numFmtId="3" fontId="20" fillId="7" borderId="0" xfId="10" applyNumberFormat="1" applyFont="1" applyFill="1" applyAlignment="1">
      <alignment horizontal="right"/>
    </xf>
    <xf numFmtId="3" fontId="25" fillId="0" borderId="0" xfId="10" applyNumberFormat="1" applyFont="1" applyAlignment="1" applyProtection="1">
      <alignment horizontal="right"/>
      <protection locked="0"/>
    </xf>
    <xf numFmtId="164" fontId="25" fillId="0" borderId="0" xfId="0" applyNumberFormat="1" applyFont="1" applyAlignment="1">
      <alignment horizontal="right"/>
    </xf>
    <xf numFmtId="3" fontId="25" fillId="7" borderId="0" xfId="10" applyNumberFormat="1" applyFont="1" applyFill="1" applyAlignment="1" applyProtection="1">
      <alignment horizontal="center"/>
      <protection locked="0"/>
    </xf>
    <xf numFmtId="3" fontId="25" fillId="0" borderId="0" xfId="10" applyNumberFormat="1" applyFont="1" applyProtection="1">
      <protection locked="0"/>
    </xf>
    <xf numFmtId="168" fontId="40" fillId="0" borderId="0" xfId="11" applyFont="1"/>
    <xf numFmtId="3" fontId="51" fillId="7" borderId="0" xfId="10" applyNumberFormat="1" applyFont="1" applyFill="1" applyAlignment="1" applyProtection="1">
      <alignment horizontal="right"/>
      <protection locked="0"/>
    </xf>
    <xf numFmtId="166" fontId="19" fillId="8" borderId="0" xfId="12" quotePrefix="1" applyNumberFormat="1" applyFont="1" applyFill="1" applyAlignment="1" applyProtection="1">
      <alignment horizontal="center" vertical="center"/>
      <protection locked="0"/>
    </xf>
    <xf numFmtId="0" fontId="23" fillId="0" borderId="9" xfId="12" applyFont="1" applyBorder="1" applyAlignment="1" applyProtection="1">
      <alignment horizontal="right"/>
      <protection locked="0"/>
    </xf>
    <xf numFmtId="0" fontId="36" fillId="0" borderId="9" xfId="0" applyFont="1" applyBorder="1" applyAlignment="1">
      <alignment horizontal="centerContinuous"/>
    </xf>
    <xf numFmtId="1" fontId="35" fillId="0" borderId="9" xfId="12" applyNumberFormat="1" applyFont="1" applyBorder="1" applyAlignment="1">
      <alignment horizontal="centerContinuous"/>
    </xf>
    <xf numFmtId="0" fontId="25" fillId="0" borderId="9" xfId="0" applyFont="1" applyBorder="1" applyAlignment="1">
      <alignment horizontal="centerContinuous"/>
    </xf>
    <xf numFmtId="0" fontId="20" fillId="0" borderId="0" xfId="12" applyFont="1" applyAlignment="1" applyProtection="1">
      <alignment horizontal="right"/>
      <protection locked="0"/>
    </xf>
    <xf numFmtId="0" fontId="20" fillId="0" borderId="10" xfId="12" applyFont="1" applyBorder="1" applyAlignment="1" applyProtection="1">
      <alignment horizontal="right"/>
      <protection locked="0"/>
    </xf>
    <xf numFmtId="167" fontId="25" fillId="7" borderId="0" xfId="12" applyNumberFormat="1" applyFont="1" applyFill="1" applyAlignment="1" applyProtection="1">
      <alignment horizontal="right"/>
      <protection locked="0"/>
    </xf>
    <xf numFmtId="164" fontId="27" fillId="7" borderId="0" xfId="5" applyNumberFormat="1" applyFont="1" applyFill="1" applyAlignment="1" applyProtection="1">
      <alignment horizontal="right"/>
      <protection locked="0"/>
    </xf>
    <xf numFmtId="164" fontId="25" fillId="7" borderId="0" xfId="12" applyNumberFormat="1" applyFont="1" applyFill="1" applyAlignment="1" applyProtection="1">
      <alignment horizontal="right"/>
      <protection locked="0"/>
    </xf>
    <xf numFmtId="3" fontId="27" fillId="7" borderId="9" xfId="5" applyNumberFormat="1" applyFont="1" applyFill="1" applyBorder="1" applyAlignment="1" applyProtection="1">
      <alignment horizontal="right"/>
      <protection locked="0"/>
    </xf>
    <xf numFmtId="167" fontId="47" fillId="7" borderId="0" xfId="12" applyNumberFormat="1" applyFont="1" applyFill="1" applyAlignment="1" applyProtection="1">
      <alignment horizontal="right"/>
      <protection locked="0"/>
    </xf>
    <xf numFmtId="164" fontId="27" fillId="7" borderId="0" xfId="5" applyNumberFormat="1" applyFont="1" applyFill="1" applyBorder="1" applyAlignment="1" applyProtection="1">
      <alignment horizontal="right"/>
      <protection locked="0"/>
    </xf>
    <xf numFmtId="3" fontId="41" fillId="7" borderId="0" xfId="5" applyNumberFormat="1" applyFont="1" applyFill="1" applyAlignment="1" applyProtection="1">
      <alignment horizontal="right"/>
      <protection locked="0"/>
    </xf>
    <xf numFmtId="3" fontId="41" fillId="0" borderId="0" xfId="12" applyNumberFormat="1" applyFont="1" applyProtection="1">
      <protection locked="0"/>
    </xf>
    <xf numFmtId="0" fontId="20" fillId="0" borderId="9" xfId="12" applyFont="1" applyBorder="1" applyAlignment="1" applyProtection="1">
      <alignment horizontal="center"/>
      <protection locked="0"/>
    </xf>
    <xf numFmtId="14" fontId="21" fillId="7" borderId="9" xfId="12" applyNumberFormat="1" applyFont="1" applyFill="1" applyBorder="1" applyAlignment="1">
      <alignment horizontal="right"/>
    </xf>
    <xf numFmtId="3" fontId="20" fillId="0" borderId="10" xfId="12" applyNumberFormat="1" applyFont="1" applyBorder="1" applyProtection="1">
      <protection locked="0"/>
    </xf>
    <xf numFmtId="3" fontId="41" fillId="7" borderId="0" xfId="12" applyNumberFormat="1" applyFont="1" applyFill="1" applyAlignment="1" applyProtection="1">
      <alignment horizontal="right"/>
      <protection locked="0"/>
    </xf>
    <xf numFmtId="3" fontId="40" fillId="7" borderId="0" xfId="5" applyNumberFormat="1" applyFont="1" applyFill="1" applyAlignment="1" applyProtection="1">
      <alignment horizontal="right"/>
      <protection locked="0"/>
    </xf>
    <xf numFmtId="3" fontId="40" fillId="7" borderId="0" xfId="12" applyNumberFormat="1" applyFont="1" applyFill="1" applyAlignment="1" applyProtection="1">
      <alignment horizontal="right"/>
      <protection locked="0"/>
    </xf>
    <xf numFmtId="3" fontId="39" fillId="7" borderId="0" xfId="5" applyNumberFormat="1" applyFont="1" applyFill="1" applyBorder="1" applyAlignment="1" applyProtection="1">
      <alignment horizontal="right"/>
      <protection locked="0"/>
    </xf>
    <xf numFmtId="0" fontId="25" fillId="0" borderId="0" xfId="12" applyFont="1" applyAlignment="1" applyProtection="1">
      <alignment wrapText="1"/>
      <protection locked="0"/>
    </xf>
    <xf numFmtId="14" fontId="25" fillId="0" borderId="0" xfId="0" applyNumberFormat="1" applyFont="1"/>
    <xf numFmtId="0" fontId="20" fillId="0" borderId="9" xfId="12" applyFont="1" applyBorder="1" applyAlignment="1" applyProtection="1">
      <alignment horizontal="center" wrapText="1"/>
      <protection locked="0"/>
    </xf>
    <xf numFmtId="166" fontId="20" fillId="0" borderId="10" xfId="12" applyNumberFormat="1" applyFont="1" applyBorder="1" applyAlignment="1" applyProtection="1">
      <alignment horizontal="right" wrapText="1"/>
      <protection locked="0"/>
    </xf>
    <xf numFmtId="14" fontId="20" fillId="0" borderId="0" xfId="12" applyNumberFormat="1" applyFont="1" applyAlignment="1" applyProtection="1">
      <alignment horizontal="left"/>
      <protection locked="0"/>
    </xf>
    <xf numFmtId="3" fontId="27" fillId="0" borderId="0" xfId="5" applyNumberFormat="1" applyFont="1" applyFill="1" applyAlignment="1" applyProtection="1">
      <alignment horizontal="right"/>
    </xf>
    <xf numFmtId="0" fontId="25" fillId="0" borderId="9" xfId="12" applyFont="1" applyBorder="1" applyAlignment="1" applyProtection="1">
      <alignment horizontal="left" wrapText="1"/>
      <protection locked="0"/>
    </xf>
    <xf numFmtId="169" fontId="25" fillId="0" borderId="0" xfId="0" applyNumberFormat="1" applyFont="1"/>
    <xf numFmtId="16" fontId="25" fillId="0" borderId="0" xfId="0" applyNumberFormat="1" applyFont="1"/>
    <xf numFmtId="3" fontId="40" fillId="7" borderId="14" xfId="12" applyNumberFormat="1" applyFont="1" applyFill="1" applyBorder="1" applyAlignment="1">
      <alignment horizontal="right"/>
    </xf>
    <xf numFmtId="0" fontId="25" fillId="0" borderId="0" xfId="12" applyFont="1" applyAlignment="1" applyProtection="1">
      <alignment horizontal="left" indent="1"/>
      <protection locked="0"/>
    </xf>
    <xf numFmtId="0" fontId="20" fillId="0" borderId="0" xfId="10" applyFont="1" applyAlignment="1" applyProtection="1">
      <alignment wrapText="1"/>
      <protection locked="0"/>
    </xf>
    <xf numFmtId="0" fontId="25" fillId="0" borderId="0" xfId="0" applyFont="1" applyAlignment="1">
      <alignment wrapText="1"/>
    </xf>
    <xf numFmtId="3" fontId="41" fillId="7" borderId="0" xfId="10" applyNumberFormat="1" applyFont="1" applyFill="1" applyAlignment="1" applyProtection="1">
      <alignment horizontal="right"/>
      <protection locked="0"/>
    </xf>
    <xf numFmtId="0" fontId="22" fillId="0" borderId="15" xfId="12" applyFont="1" applyBorder="1" applyProtection="1">
      <protection locked="0"/>
    </xf>
    <xf numFmtId="0" fontId="20" fillId="0" borderId="0" xfId="12" applyFont="1"/>
    <xf numFmtId="0" fontId="25" fillId="0" borderId="0" xfId="12" applyFont="1"/>
    <xf numFmtId="14" fontId="20" fillId="7" borderId="0" xfId="12" applyNumberFormat="1" applyFont="1" applyFill="1" applyAlignment="1">
      <alignment horizontal="right"/>
    </xf>
    <xf numFmtId="3" fontId="25" fillId="0" borderId="0" xfId="5" applyNumberFormat="1" applyFont="1" applyFill="1" applyAlignment="1" applyProtection="1">
      <alignment horizontal="right"/>
      <protection locked="0"/>
    </xf>
    <xf numFmtId="14" fontId="20" fillId="7" borderId="9" xfId="12" applyNumberFormat="1" applyFont="1" applyFill="1" applyBorder="1" applyAlignment="1">
      <alignment horizontal="right"/>
    </xf>
    <xf numFmtId="3" fontId="20" fillId="7" borderId="0" xfId="5" applyNumberFormat="1" applyFont="1" applyFill="1" applyAlignment="1" applyProtection="1">
      <alignment horizontal="right"/>
      <protection locked="0"/>
    </xf>
    <xf numFmtId="14" fontId="20" fillId="7" borderId="0" xfId="12" applyNumberFormat="1" applyFont="1" applyFill="1" applyAlignment="1" applyProtection="1">
      <alignment horizontal="right"/>
      <protection locked="0"/>
    </xf>
    <xf numFmtId="0" fontId="20" fillId="0" borderId="9" xfId="12" applyFont="1" applyBorder="1" applyProtection="1">
      <protection locked="0"/>
    </xf>
    <xf numFmtId="14" fontId="20" fillId="7" borderId="9" xfId="12" applyNumberFormat="1" applyFont="1" applyFill="1" applyBorder="1" applyAlignment="1" applyProtection="1">
      <alignment horizontal="right"/>
      <protection locked="0"/>
    </xf>
    <xf numFmtId="3" fontId="25" fillId="0" borderId="0" xfId="5" applyNumberFormat="1" applyFont="1" applyFill="1" applyAlignment="1" applyProtection="1">
      <alignment horizontal="right"/>
    </xf>
    <xf numFmtId="3" fontId="25" fillId="0" borderId="0" xfId="5" applyNumberFormat="1" applyFont="1" applyAlignment="1" applyProtection="1">
      <alignment horizontal="right"/>
      <protection locked="0"/>
    </xf>
    <xf numFmtId="3" fontId="20" fillId="0" borderId="9" xfId="5" applyNumberFormat="1" applyFont="1" applyFill="1" applyBorder="1" applyAlignment="1" applyProtection="1">
      <alignment horizontal="right"/>
      <protection locked="0"/>
    </xf>
    <xf numFmtId="3" fontId="25" fillId="0" borderId="9" xfId="5" applyNumberFormat="1" applyFont="1" applyBorder="1" applyAlignment="1" applyProtection="1">
      <alignment horizontal="right"/>
      <protection locked="0"/>
    </xf>
    <xf numFmtId="3" fontId="30" fillId="0" borderId="0" xfId="12" applyNumberFormat="1" applyFont="1" applyAlignment="1">
      <alignment horizontal="right"/>
    </xf>
    <xf numFmtId="0" fontId="18" fillId="10" borderId="0" xfId="12" applyFont="1" applyFill="1" applyProtection="1">
      <protection locked="0"/>
    </xf>
    <xf numFmtId="166" fontId="18" fillId="10" borderId="0" xfId="12" applyNumberFormat="1" applyFont="1" applyFill="1" applyAlignment="1" applyProtection="1">
      <alignment horizontal="right"/>
      <protection locked="0"/>
    </xf>
    <xf numFmtId="0" fontId="18" fillId="10" borderId="0" xfId="12" applyFont="1" applyFill="1" applyAlignment="1" applyProtection="1">
      <alignment horizontal="right"/>
      <protection locked="0"/>
    </xf>
    <xf numFmtId="0" fontId="20" fillId="0" borderId="10" xfId="0" applyFont="1" applyBorder="1" applyAlignment="1">
      <alignment horizontal="right" wrapText="1"/>
    </xf>
    <xf numFmtId="0" fontId="25" fillId="11" borderId="0" xfId="0" applyFont="1" applyFill="1"/>
    <xf numFmtId="0" fontId="25" fillId="12" borderId="0" xfId="0" applyFont="1" applyFill="1" applyAlignment="1">
      <alignment horizontal="left" vertical="top" wrapText="1"/>
    </xf>
    <xf numFmtId="0" fontId="25" fillId="12" borderId="0" xfId="0" applyFont="1" applyFill="1" applyAlignment="1">
      <alignment horizontal="left" vertical="top"/>
    </xf>
    <xf numFmtId="0" fontId="25" fillId="12" borderId="0" xfId="0" applyFont="1" applyFill="1"/>
    <xf numFmtId="0" fontId="20" fillId="12" borderId="0" xfId="0" applyFont="1" applyFill="1" applyAlignment="1">
      <alignment wrapText="1"/>
    </xf>
    <xf numFmtId="0" fontId="25" fillId="12" borderId="0" xfId="0" applyFont="1" applyFill="1" applyAlignment="1">
      <alignment wrapText="1"/>
    </xf>
    <xf numFmtId="0" fontId="20" fillId="12" borderId="10" xfId="0" applyFont="1" applyFill="1" applyBorder="1" applyAlignment="1">
      <alignment wrapText="1"/>
    </xf>
    <xf numFmtId="0" fontId="25" fillId="12" borderId="10" xfId="0" applyFont="1" applyFill="1" applyBorder="1"/>
    <xf numFmtId="0" fontId="20" fillId="12" borderId="10" xfId="0" applyFont="1" applyFill="1" applyBorder="1"/>
    <xf numFmtId="0" fontId="25" fillId="12" borderId="10" xfId="0" applyFont="1" applyFill="1" applyBorder="1" applyAlignment="1">
      <alignment wrapText="1"/>
    </xf>
    <xf numFmtId="0" fontId="20" fillId="12" borderId="10" xfId="0" applyFont="1" applyFill="1" applyBorder="1" applyAlignment="1">
      <alignment horizontal="right" wrapText="1"/>
    </xf>
    <xf numFmtId="3" fontId="25" fillId="12" borderId="0" xfId="0" applyNumberFormat="1" applyFont="1" applyFill="1"/>
    <xf numFmtId="165" fontId="20" fillId="12" borderId="10" xfId="0" applyNumberFormat="1" applyFont="1" applyFill="1" applyBorder="1" applyAlignment="1">
      <alignment wrapText="1"/>
    </xf>
    <xf numFmtId="0" fontId="20" fillId="12" borderId="0" xfId="0" applyFont="1" applyFill="1"/>
    <xf numFmtId="0" fontId="25" fillId="12" borderId="0" xfId="0" applyFont="1" applyFill="1" applyAlignment="1">
      <alignment horizontal="right"/>
    </xf>
    <xf numFmtId="3" fontId="25" fillId="12" borderId="0" xfId="0" applyNumberFormat="1" applyFont="1" applyFill="1" applyAlignment="1">
      <alignment horizontal="right"/>
    </xf>
    <xf numFmtId="165" fontId="20" fillId="12" borderId="10" xfId="23" applyNumberFormat="1" applyFont="1" applyFill="1" applyBorder="1" applyAlignment="1">
      <alignment wrapText="1"/>
    </xf>
    <xf numFmtId="3" fontId="20" fillId="12" borderId="10" xfId="0" applyNumberFormat="1" applyFont="1" applyFill="1" applyBorder="1" applyAlignment="1">
      <alignment wrapText="1"/>
    </xf>
    <xf numFmtId="0" fontId="25" fillId="12" borderId="0" xfId="0" applyFont="1" applyFill="1" applyAlignment="1">
      <alignment horizontal="left" wrapText="1"/>
    </xf>
    <xf numFmtId="0" fontId="25" fillId="12" borderId="10" xfId="0" applyFont="1" applyFill="1" applyBorder="1" applyAlignment="1">
      <alignment vertical="top" wrapText="1"/>
    </xf>
    <xf numFmtId="3" fontId="25" fillId="12" borderId="10" xfId="0" applyNumberFormat="1" applyFont="1" applyFill="1" applyBorder="1" applyAlignment="1">
      <alignment wrapText="1"/>
    </xf>
    <xf numFmtId="1" fontId="20" fillId="12" borderId="10" xfId="0" applyNumberFormat="1" applyFont="1" applyFill="1" applyBorder="1" applyAlignment="1">
      <alignment wrapText="1"/>
    </xf>
    <xf numFmtId="0" fontId="25" fillId="12" borderId="11" xfId="0" applyFont="1" applyFill="1" applyBorder="1" applyAlignment="1">
      <alignment horizontal="left" wrapText="1"/>
    </xf>
    <xf numFmtId="0" fontId="24" fillId="0" borderId="0" xfId="0" applyFont="1" applyAlignment="1">
      <alignment horizontal="center"/>
    </xf>
    <xf numFmtId="0" fontId="50" fillId="0" borderId="0" xfId="0" applyFont="1" applyAlignment="1">
      <alignment horizontal="center"/>
    </xf>
    <xf numFmtId="0" fontId="42" fillId="0" borderId="0" xfId="0" applyFont="1" applyAlignment="1">
      <alignment horizontal="center"/>
    </xf>
    <xf numFmtId="0" fontId="20" fillId="0" borderId="0" xfId="0" applyFont="1" applyAlignment="1">
      <alignment horizontal="center"/>
    </xf>
    <xf numFmtId="0" fontId="25" fillId="0" borderId="0" xfId="12" applyFont="1" applyAlignment="1" applyProtection="1">
      <alignment horizontal="left" vertical="top" wrapText="1"/>
      <protection locked="0"/>
    </xf>
    <xf numFmtId="0" fontId="52" fillId="0" borderId="9" xfId="12" applyFont="1" applyBorder="1" applyAlignment="1">
      <alignment wrapText="1"/>
    </xf>
    <xf numFmtId="0" fontId="53" fillId="0" borderId="9" xfId="0" applyFont="1" applyBorder="1" applyAlignment="1">
      <alignment wrapText="1"/>
    </xf>
    <xf numFmtId="0" fontId="41" fillId="0" borderId="9" xfId="0" applyFont="1" applyBorder="1" applyAlignment="1">
      <alignment wrapText="1"/>
    </xf>
    <xf numFmtId="0" fontId="41" fillId="0" borderId="0" xfId="12" applyFont="1" applyAlignment="1" applyProtection="1">
      <alignment vertical="top" wrapText="1"/>
      <protection locked="0"/>
    </xf>
    <xf numFmtId="0" fontId="41" fillId="0" borderId="0" xfId="0" applyFont="1" applyAlignment="1">
      <alignment vertical="top" wrapText="1"/>
    </xf>
    <xf numFmtId="2" fontId="25" fillId="0" borderId="0" xfId="12" applyNumberFormat="1" applyFont="1" applyAlignment="1" applyProtection="1">
      <alignment horizontal="left" vertical="top" wrapText="1"/>
      <protection locked="0"/>
    </xf>
    <xf numFmtId="0" fontId="25" fillId="0" borderId="0" xfId="12" applyFont="1" applyAlignment="1" applyProtection="1">
      <alignment horizontal="left" wrapText="1"/>
      <protection locked="0"/>
    </xf>
    <xf numFmtId="0" fontId="25" fillId="0" borderId="0" xfId="0" applyFont="1" applyAlignment="1">
      <alignment horizontal="left" vertical="top" wrapText="1"/>
    </xf>
    <xf numFmtId="0" fontId="20" fillId="0" borderId="0" xfId="10" applyFont="1" applyAlignment="1" applyProtection="1">
      <alignment wrapText="1"/>
      <protection locked="0"/>
    </xf>
    <xf numFmtId="0" fontId="25" fillId="0" borderId="0" xfId="0" applyFont="1" applyAlignment="1">
      <alignment wrapText="1"/>
    </xf>
  </cellXfs>
  <cellStyles count="24">
    <cellStyle name="Avskiljare" xfId="1" xr:uid="{00000000-0005-0000-0000-000000000000}"/>
    <cellStyle name="Calculation" xfId="2" builtinId="22" customBuiltin="1"/>
    <cellStyle name="Datum" xfId="3" xr:uid="{00000000-0005-0000-0000-000006000000}"/>
    <cellStyle name="Inmatning" xfId="4" xr:uid="{00000000-0005-0000-0000-000007000000}"/>
    <cellStyle name="Inmatning_ÅR" xfId="5" xr:uid="{00000000-0005-0000-0000-000008000000}"/>
    <cellStyle name="LitetDatum" xfId="6" xr:uid="{00000000-0005-0000-0000-000009000000}"/>
    <cellStyle name="Normal" xfId="0" builtinId="0"/>
    <cellStyle name="Normal 16" xfId="22" xr:uid="{00000000-0005-0000-0000-00000B000000}"/>
    <cellStyle name="Normal 2" xfId="7" xr:uid="{00000000-0005-0000-0000-00000C000000}"/>
    <cellStyle name="Normal Belopp" xfId="8" xr:uid="{00000000-0005-0000-0000-00000D000000}"/>
    <cellStyle name="Normal Text" xfId="9" xr:uid="{00000000-0005-0000-0000-00000E000000}"/>
    <cellStyle name="Normal_Fi.analys" xfId="10" xr:uid="{00000000-0005-0000-0000-00000F000000}"/>
    <cellStyle name="Normal_Indata_Koncernarsredovisning med finansieringsanalys (Kostnadsslag)" xfId="11" xr:uid="{00000000-0005-0000-0000-000010000000}"/>
    <cellStyle name="Normal_ÅR" xfId="12" xr:uid="{00000000-0005-0000-0000-000011000000}"/>
    <cellStyle name="Normalfet" xfId="13" xr:uid="{00000000-0005-0000-0000-000012000000}"/>
    <cellStyle name="Percent" xfId="23" builtinId="5"/>
    <cellStyle name="Procent [0]" xfId="14" xr:uid="{00000000-0005-0000-0000-000015000000}"/>
    <cellStyle name="RamVänster" xfId="15" xr:uid="{00000000-0005-0000-0000-000016000000}"/>
    <cellStyle name="Rubrik1" xfId="16" xr:uid="{00000000-0005-0000-0000-000017000000}"/>
    <cellStyle name="Rubrik2" xfId="17" xr:uid="{00000000-0005-0000-0000-000018000000}"/>
    <cellStyle name="RubrikUL" xfId="18" xr:uid="{00000000-0005-0000-0000-000019000000}"/>
    <cellStyle name="Summering" xfId="19" xr:uid="{00000000-0005-0000-0000-00001A000000}"/>
    <cellStyle name="Text" xfId="20" xr:uid="{00000000-0005-0000-0000-00001B000000}"/>
    <cellStyle name="Tusental (0)_Makro1" xfId="21" xr:uid="{00000000-0005-0000-0000-00001C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Drop" dropLines="11" dropStyle="combo" dx="15" fmlaRange="Förvaltningsberättelse!$B$2:$B$10" sel="0" val="0"/>
</file>

<file path=xl/drawings/drawing1.xml><?xml version="1.0" encoding="utf-8"?>
<xdr:wsDr xmlns:xdr="http://schemas.openxmlformats.org/drawingml/2006/spreadsheetDrawing" xmlns:a="http://schemas.openxmlformats.org/drawingml/2006/main">
  <xdr:twoCellAnchor>
    <xdr:from>
      <xdr:col>2</xdr:col>
      <xdr:colOff>57150</xdr:colOff>
      <xdr:row>69</xdr:row>
      <xdr:rowOff>0</xdr:rowOff>
    </xdr:from>
    <xdr:to>
      <xdr:col>6</xdr:col>
      <xdr:colOff>552450</xdr:colOff>
      <xdr:row>69</xdr:row>
      <xdr:rowOff>0</xdr:rowOff>
    </xdr:to>
    <xdr:sp macro="" textlink="">
      <xdr:nvSpPr>
        <xdr:cNvPr id="19" name="Text Box 23">
          <a:extLst>
            <a:ext uri="{FF2B5EF4-FFF2-40B4-BE49-F238E27FC236}">
              <a16:creationId xmlns:a16="http://schemas.microsoft.com/office/drawing/2014/main" id="{00000000-0008-0000-0100-000013000000}"/>
            </a:ext>
          </a:extLst>
        </xdr:cNvPr>
        <xdr:cNvSpPr txBox="1">
          <a:spLocks noChangeArrowheads="1"/>
        </xdr:cNvSpPr>
      </xdr:nvSpPr>
      <xdr:spPr bwMode="auto">
        <a:xfrm>
          <a:off x="381000" y="13992225"/>
          <a:ext cx="4762500" cy="2667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sv-SE" sz="1000" b="0" i="0" strike="noStrike">
              <a:solidFill>
                <a:srgbClr val="000000"/>
              </a:solidFill>
              <a:latin typeface="Arial"/>
              <a:cs typeface="Arial"/>
            </a:rPr>
            <a:t>X</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2647950</xdr:colOff>
      <xdr:row>0</xdr:row>
      <xdr:rowOff>371475</xdr:rowOff>
    </xdr:from>
    <xdr:to>
      <xdr:col>6</xdr:col>
      <xdr:colOff>466725</xdr:colOff>
      <xdr:row>21</xdr:row>
      <xdr:rowOff>19050</xdr:rowOff>
    </xdr:to>
    <xdr:sp macro="#REF!" textlink="">
      <xdr:nvSpPr>
        <xdr:cNvPr id="1038" name="Text 91" hidden="1">
          <a:extLst>
            <a:ext uri="{FF2B5EF4-FFF2-40B4-BE49-F238E27FC236}">
              <a16:creationId xmlns:a16="http://schemas.microsoft.com/office/drawing/2014/main" id="{00000000-0008-0000-0400-00000E040000}"/>
            </a:ext>
          </a:extLst>
        </xdr:cNvPr>
        <xdr:cNvSpPr txBox="1">
          <a:spLocks noChangeArrowheads="1"/>
        </xdr:cNvSpPr>
      </xdr:nvSpPr>
      <xdr:spPr bwMode="auto">
        <a:xfrm>
          <a:off x="2943225" y="371475"/>
          <a:ext cx="3067050" cy="3590925"/>
        </a:xfrm>
        <a:prstGeom prst="rect">
          <a:avLst/>
        </a:prstGeom>
        <a:solidFill>
          <a:srgbClr val="FFFF99"/>
        </a:solidFill>
        <a:ln w="17145">
          <a:solidFill>
            <a:srgbClr val="800000"/>
          </a:solidFill>
          <a:miter lim="800000"/>
          <a:headEnd/>
          <a:tailEnd/>
        </a:ln>
      </xdr:spPr>
      <xdr:txBody>
        <a:bodyPr vertOverflow="clip" wrap="square" lIns="27432" tIns="22860" rIns="0" bIns="0" anchor="t" upright="1"/>
        <a:lstStyle/>
        <a:p>
          <a:pPr algn="l" rtl="0">
            <a:defRPr sz="1000"/>
          </a:pPr>
          <a:r>
            <a:rPr lang="sv-SE" sz="900" b="1" i="0" strike="noStrike">
              <a:solidFill>
                <a:srgbClr val="000000"/>
              </a:solidFill>
              <a:latin typeface="Arial"/>
              <a:cs typeface="Arial"/>
            </a:rPr>
            <a:t>Denna mall lämpar sig för ett större företag som upprättar koncernredovisning. Dokumentet är inte skyddat pga att det kräver en hel del justeringar. Celler med formler är vanligtvis markerade genom att texten är röd. Du kan skydda det under registrering genom att välja Tools, Protection, Protect Sheet. </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000000"/>
              </a:solidFill>
              <a:latin typeface="Arial"/>
              <a:cs typeface="Arial"/>
            </a:rPr>
            <a:t>För att skriva in text under rubrikerna, klickar du vid X:et så öppnas en textruta. Behöver du mer utrymme för text, ökar du radhöjden på den rad där textrutan finns. Celler med fomler har mörkröd text. Behöver du fler rader så infogar du dem via Insert, Rows. </a:t>
          </a:r>
        </a:p>
        <a:p>
          <a:pPr algn="l" rtl="0">
            <a:defRPr sz="1000"/>
          </a:pPr>
          <a:r>
            <a:rPr lang="sv-SE" sz="900" b="1" i="0" strike="noStrike">
              <a:solidFill>
                <a:srgbClr val="800000"/>
              </a:solidFill>
              <a:latin typeface="Arial"/>
              <a:cs typeface="Arial"/>
            </a:rPr>
            <a:t>OBS!</a:t>
          </a:r>
          <a:r>
            <a:rPr lang="sv-SE" sz="900" b="1" i="0" strike="noStrike">
              <a:solidFill>
                <a:srgbClr val="000000"/>
              </a:solidFill>
              <a:latin typeface="Arial"/>
              <a:cs typeface="Arial"/>
            </a:rPr>
            <a:t> Kontrollera alltid resultatet noggrannt innan du lämnar den vidare. Har du gjort förändringar så kan formlerna blivit felaktiga.</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000000"/>
              </a:solidFill>
              <a:latin typeface="Arial"/>
              <a:cs typeface="Arial"/>
            </a:rPr>
            <a:t>I listrutan uppe till vänster kan du välja bland några hjälpfunktioner. Bl.a göm nollrader. Ta inte bort rader, dölj dem istället!</a:t>
          </a:r>
        </a:p>
        <a:p>
          <a:pPr algn="l" rtl="0">
            <a:defRPr sz="1000"/>
          </a:pPr>
          <a:r>
            <a:rPr lang="sv-SE" sz="900" b="1" i="0" strike="noStrike">
              <a:solidFill>
                <a:srgbClr val="000000"/>
              </a:solidFill>
              <a:latin typeface="Arial"/>
              <a:cs typeface="Arial"/>
            </a:rPr>
            <a:t>Längst ned i dokumentet finns kontroller.</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FF0000"/>
              </a:solidFill>
              <a:latin typeface="Arial"/>
              <a:cs typeface="Arial"/>
            </a:rPr>
            <a:t>Klicka här eller på Hjälp-knappen för att ta bort detta meddelande. OBS fråga om VD döljs av denna ruta!</a:t>
          </a:r>
          <a:endParaRPr lang="sv-SE" sz="900" b="1" i="0" strike="noStrike">
            <a:solidFill>
              <a:srgbClr val="000000"/>
            </a:solidFill>
            <a:latin typeface="Arial"/>
            <a:cs typeface="Arial"/>
          </a:endParaRPr>
        </a:p>
        <a:p>
          <a:pPr algn="l" rtl="0">
            <a:defRPr sz="1000"/>
          </a:pPr>
          <a:endParaRPr lang="sv-SE" sz="900" b="1" i="0" strike="noStrike">
            <a:solidFill>
              <a:srgbClr val="000000"/>
            </a:solidFill>
            <a:latin typeface="Arial"/>
            <a:cs typeface="Arial"/>
          </a:endParaRPr>
        </a:p>
      </xdr:txBody>
    </xdr:sp>
    <xdr:clientData fPrintsWithSheet="0"/>
  </xdr:twoCellAnchor>
  <xdr:twoCellAnchor>
    <xdr:from>
      <xdr:col>2</xdr:col>
      <xdr:colOff>0</xdr:colOff>
      <xdr:row>1</xdr:row>
      <xdr:rowOff>0</xdr:rowOff>
    </xdr:from>
    <xdr:to>
      <xdr:col>8</xdr:col>
      <xdr:colOff>0</xdr:colOff>
      <xdr:row>1</xdr:row>
      <xdr:rowOff>0</xdr:rowOff>
    </xdr:to>
    <xdr:sp macro="" textlink="">
      <xdr:nvSpPr>
        <xdr:cNvPr id="1068" name="Text 18">
          <a:extLst>
            <a:ext uri="{FF2B5EF4-FFF2-40B4-BE49-F238E27FC236}">
              <a16:creationId xmlns:a16="http://schemas.microsoft.com/office/drawing/2014/main" id="{00000000-0008-0000-0400-00002C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69" name="Text 18">
          <a:extLst>
            <a:ext uri="{FF2B5EF4-FFF2-40B4-BE49-F238E27FC236}">
              <a16:creationId xmlns:a16="http://schemas.microsoft.com/office/drawing/2014/main" id="{00000000-0008-0000-0400-00002D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0" name="Text 18">
          <a:extLst>
            <a:ext uri="{FF2B5EF4-FFF2-40B4-BE49-F238E27FC236}">
              <a16:creationId xmlns:a16="http://schemas.microsoft.com/office/drawing/2014/main" id="{00000000-0008-0000-0400-00002E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1" name="Text 18">
          <a:extLst>
            <a:ext uri="{FF2B5EF4-FFF2-40B4-BE49-F238E27FC236}">
              <a16:creationId xmlns:a16="http://schemas.microsoft.com/office/drawing/2014/main" id="{00000000-0008-0000-0400-00002F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2" name="Text 18">
          <a:extLst>
            <a:ext uri="{FF2B5EF4-FFF2-40B4-BE49-F238E27FC236}">
              <a16:creationId xmlns:a16="http://schemas.microsoft.com/office/drawing/2014/main" id="{00000000-0008-0000-0400-000030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89" name="Text 18">
          <a:extLst>
            <a:ext uri="{FF2B5EF4-FFF2-40B4-BE49-F238E27FC236}">
              <a16:creationId xmlns:a16="http://schemas.microsoft.com/office/drawing/2014/main" id="{00000000-0008-0000-0400-000041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109" name="Text 18">
          <a:extLst>
            <a:ext uri="{FF2B5EF4-FFF2-40B4-BE49-F238E27FC236}">
              <a16:creationId xmlns:a16="http://schemas.microsoft.com/office/drawing/2014/main" id="{00000000-0008-0000-0400-000055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0</xdr:col>
      <xdr:colOff>27273042316900</xdr:colOff>
      <xdr:row>1</xdr:row>
      <xdr:rowOff>0</xdr:rowOff>
    </xdr:from>
    <xdr:to>
      <xdr:col>0</xdr:col>
      <xdr:colOff>27273042316900</xdr:colOff>
      <xdr:row>1</xdr:row>
      <xdr:rowOff>0</xdr:rowOff>
    </xdr:to>
    <xdr:sp macro="" textlink="">
      <xdr:nvSpPr>
        <xdr:cNvPr id="1139" name="Text Box 115">
          <a:extLst>
            <a:ext uri="{FF2B5EF4-FFF2-40B4-BE49-F238E27FC236}">
              <a16:creationId xmlns:a16="http://schemas.microsoft.com/office/drawing/2014/main" id="{00000000-0008-0000-0400-000073040000}"/>
            </a:ext>
          </a:extLst>
        </xdr:cNvPr>
        <xdr:cNvSpPr txBox="1">
          <a:spLocks noChangeArrowheads="1"/>
        </xdr:cNvSpPr>
      </xdr:nvSpPr>
      <xdr:spPr bwMode="auto">
        <a:xfrm>
          <a:off x="27273042316900" y="381000"/>
          <a:ext cx="666944"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7</xdr:col>
      <xdr:colOff>0</xdr:colOff>
      <xdr:row>1</xdr:row>
      <xdr:rowOff>0</xdr:rowOff>
    </xdr:to>
    <xdr:sp macro="" textlink="">
      <xdr:nvSpPr>
        <xdr:cNvPr id="2" name="Text 18">
          <a:extLst>
            <a:ext uri="{FF2B5EF4-FFF2-40B4-BE49-F238E27FC236}">
              <a16:creationId xmlns:a16="http://schemas.microsoft.com/office/drawing/2014/main" id="{00000000-0008-0000-0500-000002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3" name="Text 18">
          <a:extLst>
            <a:ext uri="{FF2B5EF4-FFF2-40B4-BE49-F238E27FC236}">
              <a16:creationId xmlns:a16="http://schemas.microsoft.com/office/drawing/2014/main" id="{00000000-0008-0000-0500-000003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4" name="Text 18">
          <a:extLst>
            <a:ext uri="{FF2B5EF4-FFF2-40B4-BE49-F238E27FC236}">
              <a16:creationId xmlns:a16="http://schemas.microsoft.com/office/drawing/2014/main" id="{00000000-0008-0000-0500-000004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5" name="Text 18">
          <a:extLst>
            <a:ext uri="{FF2B5EF4-FFF2-40B4-BE49-F238E27FC236}">
              <a16:creationId xmlns:a16="http://schemas.microsoft.com/office/drawing/2014/main" id="{00000000-0008-0000-0500-000005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6" name="Text 18">
          <a:extLst>
            <a:ext uri="{FF2B5EF4-FFF2-40B4-BE49-F238E27FC236}">
              <a16:creationId xmlns:a16="http://schemas.microsoft.com/office/drawing/2014/main" id="{00000000-0008-0000-0500-000006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7" name="Text 18">
          <a:extLst>
            <a:ext uri="{FF2B5EF4-FFF2-40B4-BE49-F238E27FC236}">
              <a16:creationId xmlns:a16="http://schemas.microsoft.com/office/drawing/2014/main" id="{00000000-0008-0000-0500-000007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8" name="Text 18">
          <a:extLst>
            <a:ext uri="{FF2B5EF4-FFF2-40B4-BE49-F238E27FC236}">
              <a16:creationId xmlns:a16="http://schemas.microsoft.com/office/drawing/2014/main" id="{00000000-0008-0000-0500-000008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7</xdr:col>
      <xdr:colOff>0</xdr:colOff>
      <xdr:row>1</xdr:row>
      <xdr:rowOff>0</xdr:rowOff>
    </xdr:from>
    <xdr:to>
      <xdr:col>7</xdr:col>
      <xdr:colOff>0</xdr:colOff>
      <xdr:row>1</xdr:row>
      <xdr:rowOff>0</xdr:rowOff>
    </xdr:to>
    <xdr:grpSp>
      <xdr:nvGrpSpPr>
        <xdr:cNvPr id="9" name="Group 18">
          <a:extLst>
            <a:ext uri="{FF2B5EF4-FFF2-40B4-BE49-F238E27FC236}">
              <a16:creationId xmlns:a16="http://schemas.microsoft.com/office/drawing/2014/main" id="{00000000-0008-0000-0500-000009000000}"/>
            </a:ext>
          </a:extLst>
        </xdr:cNvPr>
        <xdr:cNvGrpSpPr>
          <a:grpSpLocks/>
        </xdr:cNvGrpSpPr>
      </xdr:nvGrpSpPr>
      <xdr:grpSpPr bwMode="auto">
        <a:xfrm>
          <a:off x="5683250" y="381000"/>
          <a:ext cx="0" cy="0"/>
          <a:chOff x="67" y="485"/>
          <a:chExt cx="98" cy="34"/>
        </a:xfrm>
      </xdr:grpSpPr>
      <xdr:sp macro="" textlink="">
        <xdr:nvSpPr>
          <xdr:cNvPr id="10" name="AutoShape 19">
            <a:extLst>
              <a:ext uri="{FF2B5EF4-FFF2-40B4-BE49-F238E27FC236}">
                <a16:creationId xmlns:a16="http://schemas.microsoft.com/office/drawing/2014/main" id="{00000000-0008-0000-0500-00000A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1" name="Text Box 20">
            <a:extLst>
              <a:ext uri="{FF2B5EF4-FFF2-40B4-BE49-F238E27FC236}">
                <a16:creationId xmlns:a16="http://schemas.microsoft.com/office/drawing/2014/main" id="{00000000-0008-0000-0500-00000B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2" name="Group 24">
          <a:extLst>
            <a:ext uri="{FF2B5EF4-FFF2-40B4-BE49-F238E27FC236}">
              <a16:creationId xmlns:a16="http://schemas.microsoft.com/office/drawing/2014/main" id="{00000000-0008-0000-0500-00000C000000}"/>
            </a:ext>
          </a:extLst>
        </xdr:cNvPr>
        <xdr:cNvGrpSpPr>
          <a:grpSpLocks/>
        </xdr:cNvGrpSpPr>
      </xdr:nvGrpSpPr>
      <xdr:grpSpPr bwMode="auto">
        <a:xfrm>
          <a:off x="5683250" y="381000"/>
          <a:ext cx="0" cy="0"/>
          <a:chOff x="67" y="485"/>
          <a:chExt cx="98" cy="34"/>
        </a:xfrm>
      </xdr:grpSpPr>
      <xdr:sp macro="" textlink="">
        <xdr:nvSpPr>
          <xdr:cNvPr id="13" name="AutoShape 25">
            <a:extLst>
              <a:ext uri="{FF2B5EF4-FFF2-40B4-BE49-F238E27FC236}">
                <a16:creationId xmlns:a16="http://schemas.microsoft.com/office/drawing/2014/main" id="{00000000-0008-0000-0500-00000D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4" name="Text Box 26">
            <a:extLst>
              <a:ext uri="{FF2B5EF4-FFF2-40B4-BE49-F238E27FC236}">
                <a16:creationId xmlns:a16="http://schemas.microsoft.com/office/drawing/2014/main" id="{00000000-0008-0000-0500-00000E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5" name="Group 27">
          <a:extLst>
            <a:ext uri="{FF2B5EF4-FFF2-40B4-BE49-F238E27FC236}">
              <a16:creationId xmlns:a16="http://schemas.microsoft.com/office/drawing/2014/main" id="{00000000-0008-0000-0500-00000F000000}"/>
            </a:ext>
          </a:extLst>
        </xdr:cNvPr>
        <xdr:cNvGrpSpPr>
          <a:grpSpLocks/>
        </xdr:cNvGrpSpPr>
      </xdr:nvGrpSpPr>
      <xdr:grpSpPr bwMode="auto">
        <a:xfrm>
          <a:off x="5683250" y="381000"/>
          <a:ext cx="0" cy="0"/>
          <a:chOff x="67" y="485"/>
          <a:chExt cx="98" cy="34"/>
        </a:xfrm>
      </xdr:grpSpPr>
      <xdr:sp macro="" textlink="">
        <xdr:nvSpPr>
          <xdr:cNvPr id="16" name="AutoShape 28">
            <a:extLst>
              <a:ext uri="{FF2B5EF4-FFF2-40B4-BE49-F238E27FC236}">
                <a16:creationId xmlns:a16="http://schemas.microsoft.com/office/drawing/2014/main" id="{00000000-0008-0000-0500-000010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7" name="Text Box 29">
            <a:extLst>
              <a:ext uri="{FF2B5EF4-FFF2-40B4-BE49-F238E27FC236}">
                <a16:creationId xmlns:a16="http://schemas.microsoft.com/office/drawing/2014/main" id="{00000000-0008-0000-0500-000011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8" name="Group 33">
          <a:extLst>
            <a:ext uri="{FF2B5EF4-FFF2-40B4-BE49-F238E27FC236}">
              <a16:creationId xmlns:a16="http://schemas.microsoft.com/office/drawing/2014/main" id="{00000000-0008-0000-0500-000012000000}"/>
            </a:ext>
          </a:extLst>
        </xdr:cNvPr>
        <xdr:cNvGrpSpPr>
          <a:grpSpLocks/>
        </xdr:cNvGrpSpPr>
      </xdr:nvGrpSpPr>
      <xdr:grpSpPr bwMode="auto">
        <a:xfrm>
          <a:off x="5683250" y="381000"/>
          <a:ext cx="0" cy="0"/>
          <a:chOff x="67" y="485"/>
          <a:chExt cx="98" cy="34"/>
        </a:xfrm>
      </xdr:grpSpPr>
      <xdr:sp macro="" textlink="">
        <xdr:nvSpPr>
          <xdr:cNvPr id="19" name="AutoShape 34">
            <a:extLst>
              <a:ext uri="{FF2B5EF4-FFF2-40B4-BE49-F238E27FC236}">
                <a16:creationId xmlns:a16="http://schemas.microsoft.com/office/drawing/2014/main" id="{00000000-0008-0000-0500-000013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20" name="Text Box 35">
            <a:extLst>
              <a:ext uri="{FF2B5EF4-FFF2-40B4-BE49-F238E27FC236}">
                <a16:creationId xmlns:a16="http://schemas.microsoft.com/office/drawing/2014/main" id="{00000000-0008-0000-0500-000014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mc:AlternateContent xmlns:mc="http://schemas.openxmlformats.org/markup-compatibility/2006">
    <mc:Choice xmlns:a14="http://schemas.microsoft.com/office/drawing/2010/main" Requires="a14">
      <xdr:twoCellAnchor>
        <xdr:from>
          <xdr:col>1</xdr:col>
          <xdr:colOff>69850</xdr:colOff>
          <xdr:row>1</xdr:row>
          <xdr:rowOff>0</xdr:rowOff>
        </xdr:from>
        <xdr:to>
          <xdr:col>2</xdr:col>
          <xdr:colOff>1231900</xdr:colOff>
          <xdr:row>1</xdr:row>
          <xdr:rowOff>0</xdr:rowOff>
        </xdr:to>
        <xdr:sp macro="" textlink="">
          <xdr:nvSpPr>
            <xdr:cNvPr id="163841" name="Drop Down 1" hidden="1">
              <a:extLst>
                <a:ext uri="{63B3BB69-23CF-44E3-9099-C40C66FF867C}">
                  <a14:compatExt spid="_x0000_s163841"/>
                </a:ext>
                <a:ext uri="{FF2B5EF4-FFF2-40B4-BE49-F238E27FC236}">
                  <a16:creationId xmlns:a16="http://schemas.microsoft.com/office/drawing/2014/main" id="{00000000-0008-0000-0500-0000018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G99"/>
  <sheetViews>
    <sheetView showGridLines="0" topLeftCell="A13" workbookViewId="0">
      <selection activeCell="B63" sqref="B63:G63"/>
    </sheetView>
  </sheetViews>
  <sheetFormatPr defaultColWidth="9.1796875" defaultRowHeight="13" x14ac:dyDescent="0.3"/>
  <cols>
    <col min="1" max="1" width="2.26953125" style="25" customWidth="1"/>
    <col min="2" max="3" width="10.26953125" style="25" customWidth="1"/>
    <col min="4" max="4" width="30.54296875" style="25" customWidth="1"/>
    <col min="5" max="6" width="10.26953125" style="25" customWidth="1"/>
    <col min="7" max="7" width="9.1796875" style="25" customWidth="1"/>
    <col min="8" max="8" width="9.26953125" style="25" customWidth="1"/>
    <col min="9" max="16384" width="9.1796875" style="25"/>
  </cols>
  <sheetData>
    <row r="1" spans="1:7" x14ac:dyDescent="0.3">
      <c r="A1" s="25">
        <v>1</v>
      </c>
    </row>
    <row r="2" spans="1:7" x14ac:dyDescent="0.3">
      <c r="A2" s="25">
        <v>1</v>
      </c>
    </row>
    <row r="3" spans="1:7" x14ac:dyDescent="0.3">
      <c r="A3" s="25">
        <v>1</v>
      </c>
    </row>
    <row r="4" spans="1:7" x14ac:dyDescent="0.3">
      <c r="A4" s="25">
        <v>1</v>
      </c>
    </row>
    <row r="5" spans="1:7" x14ac:dyDescent="0.3">
      <c r="A5" s="25">
        <v>1</v>
      </c>
    </row>
    <row r="6" spans="1:7" x14ac:dyDescent="0.3">
      <c r="A6" s="25">
        <v>1</v>
      </c>
    </row>
    <row r="7" spans="1:7" x14ac:dyDescent="0.3">
      <c r="A7" s="25">
        <v>1</v>
      </c>
    </row>
    <row r="8" spans="1:7" x14ac:dyDescent="0.3">
      <c r="A8" s="25">
        <v>1</v>
      </c>
    </row>
    <row r="9" spans="1:7" x14ac:dyDescent="0.3">
      <c r="A9" s="25">
        <v>1</v>
      </c>
    </row>
    <row r="10" spans="1:7" x14ac:dyDescent="0.3">
      <c r="A10" s="25">
        <v>1</v>
      </c>
    </row>
    <row r="11" spans="1:7" x14ac:dyDescent="0.3">
      <c r="A11" s="25">
        <v>1</v>
      </c>
    </row>
    <row r="12" spans="1:7" x14ac:dyDescent="0.3">
      <c r="A12" s="25">
        <v>1</v>
      </c>
    </row>
    <row r="13" spans="1:7" ht="33.5" x14ac:dyDescent="0.75">
      <c r="A13" s="25">
        <v>1</v>
      </c>
      <c r="B13" s="223" t="s">
        <v>0</v>
      </c>
      <c r="C13" s="223"/>
      <c r="D13" s="223"/>
      <c r="E13" s="223"/>
      <c r="F13" s="223"/>
      <c r="G13" s="223"/>
    </row>
    <row r="14" spans="1:7" ht="15.5" x14ac:dyDescent="0.35">
      <c r="A14" s="25">
        <v>1</v>
      </c>
      <c r="B14" s="224" t="s">
        <v>1</v>
      </c>
      <c r="C14" s="224"/>
      <c r="D14" s="224"/>
      <c r="E14" s="224"/>
      <c r="F14" s="224"/>
      <c r="G14" s="224"/>
    </row>
    <row r="15" spans="1:7" ht="33.5" x14ac:dyDescent="0.75">
      <c r="A15" s="25">
        <v>1</v>
      </c>
      <c r="B15" s="223" t="s">
        <v>2</v>
      </c>
      <c r="C15" s="223"/>
      <c r="D15" s="223"/>
      <c r="E15" s="223"/>
      <c r="F15" s="223"/>
      <c r="G15" s="223"/>
    </row>
    <row r="16" spans="1:7" ht="18.5" x14ac:dyDescent="0.45">
      <c r="A16" s="25">
        <v>1</v>
      </c>
      <c r="B16" s="222" t="str">
        <f>Rubrik_2</f>
        <v>2016-10-01 - 2016-12-31</v>
      </c>
      <c r="C16" s="222"/>
      <c r="D16" s="222"/>
      <c r="E16" s="222"/>
      <c r="F16" s="222"/>
      <c r="G16" s="222"/>
    </row>
    <row r="17" spans="1:7" x14ac:dyDescent="0.3">
      <c r="A17" s="25">
        <v>1</v>
      </c>
    </row>
    <row r="18" spans="1:7" x14ac:dyDescent="0.3">
      <c r="A18" s="25">
        <v>1</v>
      </c>
      <c r="B18" s="225" t="s">
        <v>3</v>
      </c>
      <c r="C18" s="225"/>
      <c r="D18" s="225"/>
      <c r="E18" s="225"/>
      <c r="F18" s="225"/>
      <c r="G18" s="225"/>
    </row>
    <row r="19" spans="1:7" x14ac:dyDescent="0.3">
      <c r="A19" s="25">
        <v>1</v>
      </c>
      <c r="D19" s="77"/>
    </row>
    <row r="20" spans="1:7" ht="18.5" x14ac:dyDescent="0.45">
      <c r="A20" s="25">
        <v>1</v>
      </c>
      <c r="B20" s="222" t="str">
        <f>Rubrik_1</f>
        <v>Magnolia Bostad AB</v>
      </c>
      <c r="C20" s="222"/>
      <c r="D20" s="222"/>
      <c r="E20" s="222"/>
      <c r="F20" s="222"/>
      <c r="G20" s="222"/>
    </row>
    <row r="21" spans="1:7" ht="18.5" x14ac:dyDescent="0.45">
      <c r="A21" s="25">
        <v>1</v>
      </c>
      <c r="B21" s="222" t="str">
        <f>OrgNr</f>
        <v>556797-7078</v>
      </c>
      <c r="C21" s="222"/>
      <c r="D21" s="222"/>
      <c r="E21" s="222"/>
      <c r="F21" s="222"/>
      <c r="G21" s="222"/>
    </row>
    <row r="22" spans="1:7" x14ac:dyDescent="0.3">
      <c r="A22" s="25">
        <v>1</v>
      </c>
    </row>
    <row r="23" spans="1:7" x14ac:dyDescent="0.3">
      <c r="A23" s="25">
        <v>1</v>
      </c>
    </row>
    <row r="24" spans="1:7" x14ac:dyDescent="0.3">
      <c r="A24" s="25">
        <v>1</v>
      </c>
    </row>
    <row r="25" spans="1:7" x14ac:dyDescent="0.3">
      <c r="A25" s="25">
        <v>1</v>
      </c>
    </row>
    <row r="26" spans="1:7" x14ac:dyDescent="0.3">
      <c r="A26" s="25">
        <v>1</v>
      </c>
    </row>
    <row r="27" spans="1:7" x14ac:dyDescent="0.3">
      <c r="A27" s="25">
        <v>1</v>
      </c>
    </row>
    <row r="28" spans="1:7" x14ac:dyDescent="0.3">
      <c r="A28" s="25">
        <v>1</v>
      </c>
    </row>
    <row r="29" spans="1:7" x14ac:dyDescent="0.3">
      <c r="A29" s="25">
        <v>1</v>
      </c>
    </row>
    <row r="30" spans="1:7" x14ac:dyDescent="0.3">
      <c r="A30" s="25">
        <v>1</v>
      </c>
    </row>
    <row r="31" spans="1:7" x14ac:dyDescent="0.3">
      <c r="A31" s="25">
        <v>1</v>
      </c>
    </row>
    <row r="32" spans="1:7" x14ac:dyDescent="0.3">
      <c r="A32" s="25">
        <v>1</v>
      </c>
    </row>
    <row r="33" spans="1:6" x14ac:dyDescent="0.3">
      <c r="A33" s="25">
        <v>1</v>
      </c>
    </row>
    <row r="34" spans="1:6" s="122" customFormat="1" ht="15.5" x14ac:dyDescent="0.35">
      <c r="A34" s="79">
        <v>1</v>
      </c>
      <c r="B34" s="25"/>
      <c r="C34" s="120" t="s">
        <v>4</v>
      </c>
      <c r="D34" s="120"/>
      <c r="E34" s="120"/>
      <c r="F34" s="121" t="s">
        <v>5</v>
      </c>
    </row>
    <row r="35" spans="1:6" x14ac:dyDescent="0.3">
      <c r="A35" s="25">
        <v>1</v>
      </c>
    </row>
    <row r="36" spans="1:6" x14ac:dyDescent="0.3">
      <c r="A36" s="25">
        <f t="shared" ref="A36:A45" si="0">IF(F36=0,0,1)</f>
        <v>1</v>
      </c>
      <c r="C36" s="25" t="s">
        <v>6</v>
      </c>
      <c r="F36" s="123">
        <v>1</v>
      </c>
    </row>
    <row r="37" spans="1:6" x14ac:dyDescent="0.3">
      <c r="A37" s="25">
        <f t="shared" si="0"/>
        <v>1</v>
      </c>
      <c r="C37" s="25" t="s">
        <v>58</v>
      </c>
      <c r="F37" s="123">
        <v>3</v>
      </c>
    </row>
    <row r="38" spans="1:6" x14ac:dyDescent="0.3">
      <c r="A38" s="25">
        <f t="shared" si="0"/>
        <v>1</v>
      </c>
      <c r="C38" s="25" t="s">
        <v>59</v>
      </c>
      <c r="F38" s="123">
        <v>4</v>
      </c>
    </row>
    <row r="39" spans="1:6" x14ac:dyDescent="0.3">
      <c r="C39" s="25" t="s">
        <v>175</v>
      </c>
      <c r="F39" s="123">
        <v>6</v>
      </c>
    </row>
    <row r="40" spans="1:6" x14ac:dyDescent="0.3">
      <c r="A40" s="25">
        <f t="shared" si="0"/>
        <v>1</v>
      </c>
      <c r="C40" s="124" t="s">
        <v>60</v>
      </c>
      <c r="F40" s="123">
        <v>7</v>
      </c>
    </row>
    <row r="41" spans="1:6" x14ac:dyDescent="0.3">
      <c r="A41" s="25">
        <f t="shared" si="0"/>
        <v>1</v>
      </c>
      <c r="C41" s="125" t="s">
        <v>57</v>
      </c>
      <c r="F41" s="123">
        <v>8</v>
      </c>
    </row>
    <row r="42" spans="1:6" x14ac:dyDescent="0.3">
      <c r="A42" s="25">
        <f t="shared" si="0"/>
        <v>1</v>
      </c>
      <c r="C42" s="25" t="s">
        <v>55</v>
      </c>
      <c r="F42" s="123">
        <v>9</v>
      </c>
    </row>
    <row r="43" spans="1:6" x14ac:dyDescent="0.3">
      <c r="A43" s="25">
        <f t="shared" si="0"/>
        <v>1</v>
      </c>
      <c r="C43" s="25" t="s">
        <v>176</v>
      </c>
      <c r="F43" s="123">
        <v>11</v>
      </c>
    </row>
    <row r="44" spans="1:6" x14ac:dyDescent="0.3">
      <c r="A44" s="25">
        <f t="shared" si="0"/>
        <v>1</v>
      </c>
      <c r="C44" s="25" t="s">
        <v>61</v>
      </c>
      <c r="F44" s="123">
        <v>12</v>
      </c>
    </row>
    <row r="45" spans="1:6" x14ac:dyDescent="0.3">
      <c r="A45" s="25">
        <f t="shared" si="0"/>
        <v>1</v>
      </c>
      <c r="C45" s="25" t="s">
        <v>54</v>
      </c>
      <c r="F45" s="123">
        <v>13</v>
      </c>
    </row>
    <row r="46" spans="1:6" x14ac:dyDescent="0.3">
      <c r="A46" s="25">
        <v>1</v>
      </c>
    </row>
    <row r="47" spans="1:6" x14ac:dyDescent="0.3">
      <c r="A47" s="25">
        <v>1</v>
      </c>
    </row>
    <row r="48" spans="1:6" x14ac:dyDescent="0.3">
      <c r="A48" s="25">
        <v>1</v>
      </c>
    </row>
    <row r="49" spans="1:7" x14ac:dyDescent="0.3">
      <c r="A49" s="77">
        <v>1</v>
      </c>
    </row>
    <row r="50" spans="1:7" x14ac:dyDescent="0.3">
      <c r="A50" s="25">
        <f t="shared" ref="A50:A71" si="1">A49</f>
        <v>1</v>
      </c>
    </row>
    <row r="51" spans="1:7" x14ac:dyDescent="0.3">
      <c r="A51" s="25">
        <f t="shared" si="1"/>
        <v>1</v>
      </c>
    </row>
    <row r="52" spans="1:7" x14ac:dyDescent="0.3">
      <c r="A52" s="25">
        <f t="shared" si="1"/>
        <v>1</v>
      </c>
    </row>
    <row r="53" spans="1:7" x14ac:dyDescent="0.3">
      <c r="A53" s="25">
        <f t="shared" si="1"/>
        <v>1</v>
      </c>
    </row>
    <row r="54" spans="1:7" x14ac:dyDescent="0.3">
      <c r="A54" s="25">
        <f t="shared" si="1"/>
        <v>1</v>
      </c>
    </row>
    <row r="55" spans="1:7" ht="33.5" x14ac:dyDescent="0.75">
      <c r="A55" s="25">
        <f t="shared" si="1"/>
        <v>1</v>
      </c>
      <c r="B55" s="223" t="s">
        <v>0</v>
      </c>
      <c r="C55" s="223"/>
      <c r="D55" s="223"/>
      <c r="E55" s="223"/>
      <c r="F55" s="223"/>
      <c r="G55" s="223"/>
    </row>
    <row r="56" spans="1:7" ht="15.5" x14ac:dyDescent="0.35">
      <c r="A56" s="25">
        <f t="shared" si="1"/>
        <v>1</v>
      </c>
      <c r="B56" s="224" t="s">
        <v>1</v>
      </c>
      <c r="C56" s="224"/>
      <c r="D56" s="224"/>
      <c r="E56" s="224"/>
      <c r="F56" s="224"/>
      <c r="G56" s="224"/>
    </row>
    <row r="57" spans="1:7" ht="33.5" x14ac:dyDescent="0.75">
      <c r="A57" s="25">
        <f t="shared" si="1"/>
        <v>1</v>
      </c>
      <c r="B57" s="223" t="s">
        <v>2</v>
      </c>
      <c r="C57" s="223"/>
      <c r="D57" s="223"/>
      <c r="E57" s="223"/>
      <c r="F57" s="223"/>
      <c r="G57" s="223"/>
    </row>
    <row r="58" spans="1:7" ht="18.5" x14ac:dyDescent="0.45">
      <c r="A58" s="25">
        <f t="shared" si="1"/>
        <v>1</v>
      </c>
      <c r="B58" s="222" t="str">
        <f>Rubrik_2</f>
        <v>2016-10-01 - 2016-12-31</v>
      </c>
      <c r="C58" s="222"/>
      <c r="D58" s="222"/>
      <c r="E58" s="222"/>
      <c r="F58" s="222"/>
      <c r="G58" s="222"/>
    </row>
    <row r="59" spans="1:7" x14ac:dyDescent="0.3">
      <c r="A59" s="25">
        <f t="shared" si="1"/>
        <v>1</v>
      </c>
    </row>
    <row r="60" spans="1:7" x14ac:dyDescent="0.3">
      <c r="A60" s="25">
        <f t="shared" si="1"/>
        <v>1</v>
      </c>
      <c r="B60" s="225" t="s">
        <v>3</v>
      </c>
      <c r="C60" s="225"/>
      <c r="D60" s="225"/>
      <c r="E60" s="225"/>
      <c r="F60" s="225"/>
      <c r="G60" s="225"/>
    </row>
    <row r="61" spans="1:7" x14ac:dyDescent="0.3">
      <c r="A61" s="25">
        <f t="shared" si="1"/>
        <v>1</v>
      </c>
      <c r="D61" s="77"/>
    </row>
    <row r="62" spans="1:7" ht="18.5" x14ac:dyDescent="0.45">
      <c r="A62" s="25">
        <f t="shared" si="1"/>
        <v>1</v>
      </c>
      <c r="B62" s="222" t="str">
        <f>Rubrik_1</f>
        <v>Magnolia Bostad AB</v>
      </c>
      <c r="C62" s="222"/>
      <c r="D62" s="222"/>
      <c r="E62" s="222"/>
      <c r="F62" s="222"/>
      <c r="G62" s="222"/>
    </row>
    <row r="63" spans="1:7" ht="18.5" x14ac:dyDescent="0.45">
      <c r="A63" s="25">
        <f t="shared" si="1"/>
        <v>1</v>
      </c>
      <c r="B63" s="222" t="str">
        <f>OrgNr</f>
        <v>556797-7078</v>
      </c>
      <c r="C63" s="222"/>
      <c r="D63" s="222"/>
      <c r="E63" s="222"/>
      <c r="F63" s="222"/>
      <c r="G63" s="222"/>
    </row>
    <row r="64" spans="1:7" x14ac:dyDescent="0.3">
      <c r="A64" s="25">
        <f t="shared" si="1"/>
        <v>1</v>
      </c>
    </row>
    <row r="65" spans="1:6" x14ac:dyDescent="0.3">
      <c r="A65" s="25">
        <f t="shared" si="1"/>
        <v>1</v>
      </c>
    </row>
    <row r="66" spans="1:6" x14ac:dyDescent="0.3">
      <c r="A66" s="25">
        <f t="shared" si="1"/>
        <v>1</v>
      </c>
    </row>
    <row r="67" spans="1:6" x14ac:dyDescent="0.3">
      <c r="A67" s="25">
        <f t="shared" si="1"/>
        <v>1</v>
      </c>
    </row>
    <row r="68" spans="1:6" x14ac:dyDescent="0.3">
      <c r="A68" s="25">
        <f t="shared" si="1"/>
        <v>1</v>
      </c>
    </row>
    <row r="69" spans="1:6" x14ac:dyDescent="0.3">
      <c r="A69" s="25">
        <f t="shared" si="1"/>
        <v>1</v>
      </c>
    </row>
    <row r="70" spans="1:6" s="122" customFormat="1" ht="15.5" x14ac:dyDescent="0.35">
      <c r="A70" s="25">
        <f t="shared" si="1"/>
        <v>1</v>
      </c>
      <c r="B70" s="25"/>
      <c r="C70" s="120" t="s">
        <v>4</v>
      </c>
      <c r="D70" s="120"/>
      <c r="E70" s="120"/>
      <c r="F70" s="121" t="s">
        <v>5</v>
      </c>
    </row>
    <row r="71" spans="1:6" s="79" customFormat="1" ht="9" customHeight="1" x14ac:dyDescent="0.35">
      <c r="A71" s="25">
        <f t="shared" si="1"/>
        <v>1</v>
      </c>
      <c r="B71" s="25"/>
      <c r="C71" s="126"/>
      <c r="D71" s="126"/>
      <c r="E71" s="126"/>
      <c r="F71" s="126"/>
    </row>
    <row r="72" spans="1:6" ht="13.5" customHeight="1" x14ac:dyDescent="0.3">
      <c r="A72" s="25">
        <f>IF(A49=0,0,(IF(F72=0,0,1)))</f>
        <v>1</v>
      </c>
      <c r="C72" s="25" t="str">
        <f t="shared" ref="C72:C75" si="2">C36</f>
        <v>Förvaltningsberättelse</v>
      </c>
      <c r="F72" s="123">
        <f t="shared" ref="F72:F75" si="3">F36</f>
        <v>1</v>
      </c>
    </row>
    <row r="73" spans="1:6" ht="13.5" customHeight="1" x14ac:dyDescent="0.3">
      <c r="A73" s="25">
        <f>IF(A49=0,0,(IF(F73=0,0,1)))</f>
        <v>1</v>
      </c>
      <c r="C73" s="25" t="str">
        <f t="shared" si="2"/>
        <v>Koncernens resultaträkning</v>
      </c>
      <c r="F73" s="123">
        <f t="shared" si="3"/>
        <v>3</v>
      </c>
    </row>
    <row r="74" spans="1:6" ht="13.5" customHeight="1" x14ac:dyDescent="0.3">
      <c r="A74" s="25">
        <f>IF(A49=0,0,(IF(F74=0,0,1)))</f>
        <v>1</v>
      </c>
      <c r="C74" s="25" t="str">
        <f t="shared" si="2"/>
        <v>Koncernens balansräkning</v>
      </c>
      <c r="F74" s="123">
        <f t="shared" si="3"/>
        <v>4</v>
      </c>
    </row>
    <row r="75" spans="1:6" ht="13.5" customHeight="1" x14ac:dyDescent="0.3">
      <c r="A75" s="25">
        <f>IF(A50=0,0,(IF(F75=0,0,1)))</f>
        <v>1</v>
      </c>
      <c r="C75" s="25" t="str">
        <f t="shared" si="2"/>
        <v>Förändringar i koncernens eget kapital</v>
      </c>
      <c r="F75" s="123">
        <f t="shared" si="3"/>
        <v>6</v>
      </c>
    </row>
    <row r="76" spans="1:6" ht="13.5" customHeight="1" x14ac:dyDescent="0.3">
      <c r="A76" s="25">
        <f>IF(A49=0,0,(IF(F76=0,0,1)))</f>
        <v>1</v>
      </c>
      <c r="C76" s="25" t="str">
        <f t="shared" ref="C76:C81" si="4">C40</f>
        <v>Koncernens kassaflödesanalys</v>
      </c>
      <c r="F76" s="123">
        <f t="shared" ref="F76:F81" si="5">F40</f>
        <v>7</v>
      </c>
    </row>
    <row r="77" spans="1:6" ht="13.5" customHeight="1" x14ac:dyDescent="0.3">
      <c r="A77" s="25">
        <f>IF(A49=0,0,(IF(F77=0,0,1)))</f>
        <v>1</v>
      </c>
      <c r="C77" s="25" t="str">
        <f t="shared" si="4"/>
        <v>Moderbolagets resultaträkning</v>
      </c>
      <c r="F77" s="123">
        <f t="shared" si="5"/>
        <v>8</v>
      </c>
    </row>
    <row r="78" spans="1:6" ht="13.5" customHeight="1" x14ac:dyDescent="0.3">
      <c r="A78" s="25">
        <f>IF(A49=0,0,(IF(F78=0,0,1)))</f>
        <v>1</v>
      </c>
      <c r="C78" s="25" t="str">
        <f t="shared" si="4"/>
        <v>Moderbolagets balansräkning</v>
      </c>
      <c r="F78" s="123">
        <f t="shared" si="5"/>
        <v>9</v>
      </c>
    </row>
    <row r="79" spans="1:6" ht="13.5" customHeight="1" x14ac:dyDescent="0.3">
      <c r="A79" s="25">
        <f>IF(A50=0,0,(IF(F79=0,0,1)))</f>
        <v>1</v>
      </c>
      <c r="C79" s="25" t="str">
        <f t="shared" si="4"/>
        <v>Förändringar i moderbolagets eget kapital</v>
      </c>
      <c r="F79" s="123">
        <f t="shared" si="5"/>
        <v>11</v>
      </c>
    </row>
    <row r="80" spans="1:6" ht="13.5" customHeight="1" x14ac:dyDescent="0.3">
      <c r="A80" s="25">
        <f>IF(A49=0,0,(IF(F80=0,0,1)))</f>
        <v>1</v>
      </c>
      <c r="C80" s="25" t="str">
        <f t="shared" si="4"/>
        <v>Moderbolagets kassaflödesanalys</v>
      </c>
      <c r="F80" s="123">
        <f t="shared" si="5"/>
        <v>12</v>
      </c>
    </row>
    <row r="81" spans="1:6" ht="13.5" customHeight="1" x14ac:dyDescent="0.3">
      <c r="A81" s="25">
        <f>IF(A49=0,0,(IF(F81=0,0,1)))</f>
        <v>1</v>
      </c>
      <c r="C81" s="25" t="str">
        <f t="shared" si="4"/>
        <v>Tilläggsupplysningar</v>
      </c>
      <c r="F81" s="123">
        <f t="shared" si="5"/>
        <v>13</v>
      </c>
    </row>
    <row r="82" spans="1:6" ht="13.5" customHeight="1" x14ac:dyDescent="0.3">
      <c r="A82" s="25">
        <f>A49</f>
        <v>1</v>
      </c>
    </row>
    <row r="83" spans="1:6" x14ac:dyDescent="0.3">
      <c r="A83" s="25">
        <f t="shared" ref="A83:A97" si="6">A82</f>
        <v>1</v>
      </c>
    </row>
    <row r="84" spans="1:6" x14ac:dyDescent="0.3">
      <c r="A84" s="25">
        <f t="shared" si="6"/>
        <v>1</v>
      </c>
    </row>
    <row r="85" spans="1:6" ht="14.5" x14ac:dyDescent="0.35">
      <c r="A85" s="25">
        <f t="shared" si="6"/>
        <v>1</v>
      </c>
      <c r="C85" s="120" t="s">
        <v>50</v>
      </c>
    </row>
    <row r="86" spans="1:6" x14ac:dyDescent="0.3">
      <c r="A86" s="25">
        <f t="shared" si="6"/>
        <v>1</v>
      </c>
      <c r="C86" s="127"/>
    </row>
    <row r="87" spans="1:6" x14ac:dyDescent="0.3">
      <c r="A87" s="25">
        <f t="shared" si="6"/>
        <v>1</v>
      </c>
      <c r="C87" s="25" t="s">
        <v>88</v>
      </c>
    </row>
    <row r="88" spans="1:6" ht="11.25" customHeight="1" x14ac:dyDescent="0.3">
      <c r="A88" s="25">
        <f t="shared" si="6"/>
        <v>1</v>
      </c>
      <c r="C88" s="25" t="s">
        <v>177</v>
      </c>
    </row>
    <row r="89" spans="1:6" ht="12" customHeight="1" x14ac:dyDescent="0.3">
      <c r="A89" s="25">
        <f t="shared" si="6"/>
        <v>1</v>
      </c>
      <c r="C89" s="25" t="s">
        <v>187</v>
      </c>
    </row>
    <row r="90" spans="1:6" ht="11.25" customHeight="1" x14ac:dyDescent="0.3">
      <c r="A90" s="25">
        <f t="shared" si="6"/>
        <v>1</v>
      </c>
      <c r="C90" s="25" t="str">
        <f>Paskriftsdatum&amp;" . Stämman beslöt tillika godkänna "</f>
        <v xml:space="preserve">                                                              . Stämman beslöt tillika godkänna </v>
      </c>
    </row>
    <row r="91" spans="1:6" ht="11.25" customHeight="1" x14ac:dyDescent="0.3">
      <c r="C91" s="25" t="s">
        <v>188</v>
      </c>
    </row>
    <row r="92" spans="1:6" ht="8.25" customHeight="1" x14ac:dyDescent="0.3">
      <c r="A92" s="25">
        <f>A90</f>
        <v>1</v>
      </c>
    </row>
    <row r="93" spans="1:6" x14ac:dyDescent="0.3">
      <c r="A93" s="25">
        <f t="shared" si="6"/>
        <v>1</v>
      </c>
      <c r="C93" s="25" t="s">
        <v>86</v>
      </c>
    </row>
    <row r="94" spans="1:6" x14ac:dyDescent="0.3">
      <c r="A94" s="25">
        <f t="shared" si="6"/>
        <v>1</v>
      </c>
    </row>
    <row r="95" spans="1:6" x14ac:dyDescent="0.3">
      <c r="A95" s="25">
        <f t="shared" si="6"/>
        <v>1</v>
      </c>
    </row>
    <row r="96" spans="1:6" x14ac:dyDescent="0.3">
      <c r="A96" s="25">
        <f t="shared" si="6"/>
        <v>1</v>
      </c>
    </row>
    <row r="97" spans="1:3" x14ac:dyDescent="0.3">
      <c r="A97" s="25">
        <f t="shared" si="6"/>
        <v>1</v>
      </c>
      <c r="C97" s="25" t="s">
        <v>103</v>
      </c>
    </row>
    <row r="98" spans="1:3" x14ac:dyDescent="0.3">
      <c r="A98" s="25">
        <v>1</v>
      </c>
    </row>
    <row r="99" spans="1:3" x14ac:dyDescent="0.3">
      <c r="A99" s="25">
        <v>1</v>
      </c>
    </row>
  </sheetData>
  <autoFilter ref="A1:A99" xr:uid="{00000000-0009-0000-0000-000000000000}"/>
  <mergeCells count="14">
    <mergeCell ref="B20:G20"/>
    <mergeCell ref="B13:G13"/>
    <mergeCell ref="B14:G14"/>
    <mergeCell ref="B15:G15"/>
    <mergeCell ref="B16:G16"/>
    <mergeCell ref="B18:G18"/>
    <mergeCell ref="B62:G62"/>
    <mergeCell ref="B63:G63"/>
    <mergeCell ref="B21:G21"/>
    <mergeCell ref="B55:G55"/>
    <mergeCell ref="B56:G56"/>
    <mergeCell ref="B57:G57"/>
    <mergeCell ref="B58:G58"/>
    <mergeCell ref="B60:G60"/>
  </mergeCells>
  <phoneticPr fontId="14" type="noConversion"/>
  <printOptions horizontalCentered="1"/>
  <pageMargins left="0.7" right="0.7" top="0.75" bottom="0.75" header="0.3" footer="0.3"/>
  <pageSetup paperSize="9" orientation="portrait" r:id="rId1"/>
  <headerFooter alignWithMargins="0"/>
  <rowBreaks count="1" manualBreakCount="1">
    <brk id="50" min="1" max="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13"/>
  <dimension ref="A1:M109"/>
  <sheetViews>
    <sheetView showGridLines="0" zoomScaleNormal="100" workbookViewId="0">
      <pane ySplit="1" topLeftCell="A2" activePane="bottomLeft" state="frozen"/>
      <selection activeCell="A59" sqref="A59:XFD63"/>
      <selection pane="bottomLeft" activeCell="Q17" sqref="Q17"/>
    </sheetView>
  </sheetViews>
  <sheetFormatPr defaultColWidth="9.1796875" defaultRowHeight="13" x14ac:dyDescent="0.3"/>
  <cols>
    <col min="1" max="1" width="2.1796875" style="25" customWidth="1"/>
    <col min="2" max="2" width="2.7265625" style="25" customWidth="1"/>
    <col min="3" max="3" width="29.54296875" style="25" customWidth="1"/>
    <col min="4" max="4" width="12.54296875" style="25" customWidth="1"/>
    <col min="5" max="5" width="11.7265625" style="25" customWidth="1"/>
    <col min="6" max="6" width="12" style="25" customWidth="1"/>
    <col min="7" max="7" width="10.26953125" style="25" customWidth="1"/>
    <col min="8" max="8" width="0.7265625" style="25" customWidth="1"/>
    <col min="9" max="9" width="3.453125" style="25" customWidth="1"/>
    <col min="10" max="11" width="14.26953125" style="25" hidden="1" customWidth="1"/>
    <col min="12" max="13" width="3.453125" style="25" customWidth="1"/>
    <col min="14" max="16384" width="9.1796875" style="25"/>
  </cols>
  <sheetData>
    <row r="1" spans="1:13" s="1" customFormat="1" ht="30" customHeight="1" x14ac:dyDescent="0.35">
      <c r="A1" s="1">
        <v>1</v>
      </c>
      <c r="D1" s="50"/>
      <c r="F1" s="2"/>
      <c r="G1" s="4" t="s">
        <v>6</v>
      </c>
      <c r="H1" s="2"/>
      <c r="J1" s="2"/>
    </row>
    <row r="2" spans="1:13" s="12" customFormat="1" x14ac:dyDescent="0.3">
      <c r="A2" s="12">
        <v>1</v>
      </c>
      <c r="B2" s="28" t="s">
        <v>8</v>
      </c>
      <c r="C2" s="5"/>
      <c r="D2" s="36" t="s">
        <v>153</v>
      </c>
      <c r="E2" s="5"/>
      <c r="F2" s="5"/>
      <c r="G2" s="5"/>
      <c r="H2" s="5"/>
      <c r="I2" s="5"/>
      <c r="J2" s="5"/>
      <c r="K2" s="5"/>
    </row>
    <row r="3" spans="1:13" s="12" customFormat="1" x14ac:dyDescent="0.3">
      <c r="A3" s="12">
        <v>1</v>
      </c>
      <c r="B3" s="5"/>
      <c r="C3" s="176" t="s">
        <v>185</v>
      </c>
      <c r="D3" s="142" t="s">
        <v>192</v>
      </c>
      <c r="E3" s="89"/>
      <c r="F3" s="89"/>
      <c r="G3" s="89"/>
      <c r="H3" s="89"/>
      <c r="I3" s="89"/>
      <c r="J3" s="90"/>
      <c r="K3" s="91"/>
    </row>
    <row r="4" spans="1:13" s="12" customFormat="1" x14ac:dyDescent="0.3">
      <c r="A4" s="12">
        <v>1</v>
      </c>
      <c r="B4" s="5"/>
      <c r="C4" s="176" t="s">
        <v>184</v>
      </c>
      <c r="D4" s="92" t="s">
        <v>207</v>
      </c>
      <c r="E4" s="90"/>
      <c r="F4" s="90"/>
      <c r="G4" s="90"/>
      <c r="H4" s="90"/>
      <c r="I4" s="90"/>
      <c r="J4" s="90"/>
      <c r="K4" s="91"/>
    </row>
    <row r="5" spans="1:13" s="12" customFormat="1" x14ac:dyDescent="0.3">
      <c r="A5" s="12">
        <v>1</v>
      </c>
      <c r="B5" s="5"/>
      <c r="C5" s="176" t="s">
        <v>183</v>
      </c>
      <c r="D5" s="92" t="s">
        <v>191</v>
      </c>
      <c r="E5" s="90"/>
      <c r="F5" s="90"/>
      <c r="G5" s="90"/>
      <c r="H5" s="90"/>
      <c r="I5" s="90"/>
      <c r="J5" s="90"/>
      <c r="K5" s="91"/>
    </row>
    <row r="6" spans="1:13" s="12" customFormat="1" x14ac:dyDescent="0.3">
      <c r="A6" s="12">
        <v>1</v>
      </c>
      <c r="B6" s="5"/>
      <c r="C6" s="176" t="s">
        <v>182</v>
      </c>
      <c r="D6" s="93">
        <v>42644</v>
      </c>
      <c r="E6" s="94" t="str">
        <f>IF(LEFT(TEXT(Förvaltningsberättelse!D6,"ÅÅÅÅ-MM-DD"),4)-LEFT(TEXT(Förvaltningsberättelse!D8,"ÅÅÅÅ-MM-DD"),4)=0,LEFT(TEXT(Förvaltningsberättelse!D6,"ÅÅÅÅ-MM-DD"),4),LEFT(TEXT(Förvaltningsberättelse!D6,"ÅÅÅÅ-MM-DD"),4)&amp;"/"&amp;LEFT(TEXT(Förvaltningsberättelse!D8,"ÅÅÅÅ-MM-DD"),4))</f>
        <v>2016</v>
      </c>
      <c r="F6" s="25"/>
      <c r="G6" s="45" t="s">
        <v>9</v>
      </c>
      <c r="H6" s="25"/>
      <c r="I6" s="95" t="s">
        <v>83</v>
      </c>
    </row>
    <row r="7" spans="1:13" s="12" customFormat="1" x14ac:dyDescent="0.3">
      <c r="A7" s="12">
        <v>1</v>
      </c>
      <c r="B7" s="5"/>
      <c r="C7" s="176" t="s">
        <v>181</v>
      </c>
      <c r="D7" s="96">
        <v>42278</v>
      </c>
      <c r="E7" s="94" t="str">
        <f>IF(LEFT(TEXT(Förvaltningsberättelse!D7,"ÅÅÅÅ-MM-DD"),4)-LEFT(TEXT(Förvaltningsberättelse!D9,"ÅÅÅÅ-MM-DD"),4)=0,LEFT(TEXT(Förvaltningsberättelse!D7,"ÅÅÅÅ-MM-DD"),4),LEFT(TEXT(Förvaltningsberättelse!D7,"ÅÅÅÅ-MM-DD"),4)&amp;"/"&amp;LEFT(TEXT(Förvaltningsberättelse!D9,"ÅÅÅÅ-MM-DD"),4))</f>
        <v>2015</v>
      </c>
      <c r="G7" s="45" t="s">
        <v>107</v>
      </c>
      <c r="M7" s="12" t="s">
        <v>189</v>
      </c>
    </row>
    <row r="8" spans="1:13" s="12" customFormat="1" x14ac:dyDescent="0.3">
      <c r="A8" s="12">
        <v>1</v>
      </c>
      <c r="B8" s="5"/>
      <c r="C8" s="176" t="s">
        <v>180</v>
      </c>
      <c r="D8" s="93">
        <v>42735</v>
      </c>
      <c r="E8" s="91"/>
      <c r="F8" s="8"/>
      <c r="G8" s="45" t="s">
        <v>108</v>
      </c>
      <c r="I8" s="95" t="s">
        <v>193</v>
      </c>
      <c r="M8" s="95" t="s">
        <v>195</v>
      </c>
    </row>
    <row r="9" spans="1:13" s="12" customFormat="1" x14ac:dyDescent="0.3">
      <c r="A9" s="12">
        <v>1</v>
      </c>
      <c r="B9" s="5"/>
      <c r="C9" s="176" t="s">
        <v>179</v>
      </c>
      <c r="D9" s="93">
        <v>42369</v>
      </c>
      <c r="E9" s="91"/>
      <c r="F9" s="8"/>
      <c r="G9" s="45" t="s">
        <v>146</v>
      </c>
    </row>
    <row r="10" spans="1:13" s="12" customFormat="1" x14ac:dyDescent="0.3">
      <c r="A10" s="12">
        <v>1</v>
      </c>
      <c r="C10" s="176" t="s">
        <v>178</v>
      </c>
      <c r="D10" s="93" t="s">
        <v>186</v>
      </c>
      <c r="E10" s="91"/>
      <c r="F10" s="180"/>
      <c r="G10" s="45" t="s">
        <v>82</v>
      </c>
      <c r="I10" s="97" t="s">
        <v>83</v>
      </c>
      <c r="M10" s="95" t="s">
        <v>83</v>
      </c>
    </row>
    <row r="11" spans="1:13" s="12" customFormat="1" x14ac:dyDescent="0.3">
      <c r="A11" s="12">
        <v>1</v>
      </c>
      <c r="B11" s="98"/>
      <c r="C11" s="99"/>
      <c r="D11" s="19"/>
      <c r="E11" s="19"/>
      <c r="F11" s="19"/>
      <c r="G11" s="19"/>
      <c r="H11" s="19"/>
      <c r="I11" s="19"/>
      <c r="J11" s="89"/>
    </row>
    <row r="12" spans="1:13" x14ac:dyDescent="0.3">
      <c r="A12" s="25">
        <v>1</v>
      </c>
    </row>
    <row r="13" spans="1:13" s="5" customFormat="1" x14ac:dyDescent="0.3">
      <c r="A13" s="5">
        <v>1</v>
      </c>
      <c r="B13" s="100" t="str">
        <f>Rubrik_1</f>
        <v>Magnolia Bostad AB</v>
      </c>
    </row>
    <row r="14" spans="1:13" s="5" customFormat="1" x14ac:dyDescent="0.3">
      <c r="A14" s="5">
        <v>1</v>
      </c>
      <c r="B14" s="101" t="str">
        <f>OrgNr</f>
        <v>556797-7078</v>
      </c>
      <c r="M14" s="8"/>
    </row>
    <row r="15" spans="1:13" s="5" customFormat="1" ht="14.25" customHeight="1" x14ac:dyDescent="0.3">
      <c r="A15" s="5">
        <v>1</v>
      </c>
    </row>
    <row r="16" spans="1:13" s="102" customFormat="1" ht="44.25" customHeight="1" x14ac:dyDescent="0.45">
      <c r="A16" s="102">
        <v>1</v>
      </c>
      <c r="B16" s="227" t="str">
        <f>"ÅRSREDOVISNING OCH KONCERNREDOVISNING FÖR 
"&amp;UPPER(Rubrik_1)</f>
        <v>ÅRSREDOVISNING OCH KONCERNREDOVISNING FÖR 
MAGNOLIA BOSTAD AB</v>
      </c>
      <c r="C16" s="228"/>
      <c r="D16" s="228"/>
      <c r="E16" s="228"/>
      <c r="F16" s="228"/>
      <c r="G16" s="228"/>
      <c r="H16" s="228"/>
      <c r="I16" s="228"/>
      <c r="J16" s="229"/>
      <c r="K16" s="229"/>
    </row>
    <row r="17" spans="1:12" s="9" customFormat="1" ht="15.75" customHeight="1" x14ac:dyDescent="0.35">
      <c r="A17" s="9">
        <v>1</v>
      </c>
      <c r="B17" s="103"/>
      <c r="C17" s="83"/>
      <c r="D17" s="83"/>
      <c r="E17" s="83"/>
      <c r="F17" s="83"/>
      <c r="G17" s="83"/>
      <c r="H17" s="83"/>
      <c r="I17" s="83"/>
      <c r="J17" s="83"/>
      <c r="K17" s="83"/>
    </row>
    <row r="18" spans="1:12" s="12" customFormat="1" ht="15.75" customHeight="1" x14ac:dyDescent="0.3">
      <c r="A18" s="12">
        <v>1</v>
      </c>
      <c r="B18" s="104"/>
    </row>
    <row r="19" spans="1:12" s="12" customFormat="1" ht="15.75" customHeight="1" x14ac:dyDescent="0.3">
      <c r="A19" s="12">
        <v>1</v>
      </c>
      <c r="B19" s="230" t="str">
        <f>IF(VD="ja","Styrelsen och verkställande direktören för "&amp;Rubrik_1&amp;" avger härmed årsredovisning och koncernredovisning för räkenskapsåret "&amp;Rubrik_2&amp;".","Styrelsen för "&amp;Rubrik_1&amp;" avger härmed årsredovisning och koncernredovisning för räkenskapsåret "&amp;Rubrik_2&amp;".")</f>
        <v>Styrelsen och verkställande direktören för Magnolia Bostad AB avger härmed årsredovisning och koncernredovisning för räkenskapsåret 2016-10-01 - 2016-12-31.</v>
      </c>
      <c r="C19" s="231"/>
      <c r="D19" s="231"/>
      <c r="E19" s="231"/>
      <c r="F19" s="231"/>
      <c r="G19" s="231"/>
      <c r="H19" s="231"/>
      <c r="I19" s="231"/>
      <c r="J19" s="231"/>
      <c r="K19" s="231"/>
    </row>
    <row r="20" spans="1:12" s="12" customFormat="1" ht="15.75" customHeight="1" x14ac:dyDescent="0.3">
      <c r="A20" s="12">
        <v>1</v>
      </c>
      <c r="B20" s="231"/>
      <c r="C20" s="231"/>
      <c r="D20" s="231"/>
      <c r="E20" s="231"/>
      <c r="F20" s="231"/>
      <c r="G20" s="231"/>
      <c r="H20" s="231"/>
      <c r="I20" s="231"/>
      <c r="J20" s="231"/>
      <c r="K20" s="231"/>
    </row>
    <row r="21" spans="1:12" s="12" customFormat="1" x14ac:dyDescent="0.3">
      <c r="A21" s="12">
        <v>1</v>
      </c>
      <c r="B21" s="231"/>
      <c r="C21" s="231"/>
      <c r="D21" s="231"/>
      <c r="E21" s="231"/>
      <c r="F21" s="231"/>
      <c r="G21" s="231"/>
      <c r="H21" s="231"/>
      <c r="I21" s="231"/>
      <c r="J21" s="231"/>
      <c r="K21" s="231"/>
    </row>
    <row r="22" spans="1:12" s="9" customFormat="1" ht="18.5" x14ac:dyDescent="0.45">
      <c r="A22" s="9">
        <v>1</v>
      </c>
      <c r="B22" s="105" t="s">
        <v>10</v>
      </c>
      <c r="D22" s="42"/>
      <c r="E22" s="106"/>
      <c r="F22" s="106"/>
      <c r="G22" s="106"/>
      <c r="H22" s="106"/>
      <c r="I22" s="106"/>
      <c r="J22" s="106"/>
    </row>
    <row r="23" spans="1:12" s="12" customFormat="1" x14ac:dyDescent="0.3">
      <c r="A23" s="12">
        <v>1</v>
      </c>
      <c r="B23" s="25"/>
      <c r="C23" s="25"/>
      <c r="D23" s="25"/>
      <c r="F23" s="25"/>
      <c r="G23" s="25"/>
      <c r="H23" s="25"/>
      <c r="I23" s="25"/>
      <c r="J23" s="47"/>
      <c r="L23" s="107"/>
    </row>
    <row r="24" spans="1:12" s="12" customFormat="1" x14ac:dyDescent="0.3">
      <c r="A24" s="12">
        <v>1</v>
      </c>
      <c r="B24" s="25"/>
      <c r="C24" s="25"/>
      <c r="D24" s="25"/>
      <c r="E24" s="25"/>
      <c r="F24" s="25"/>
      <c r="G24" s="25"/>
      <c r="H24" s="25"/>
      <c r="I24" s="25"/>
      <c r="J24" s="47"/>
    </row>
    <row r="25" spans="1:12" s="12" customFormat="1" x14ac:dyDescent="0.3">
      <c r="A25" s="5">
        <v>1</v>
      </c>
      <c r="B25" s="5" t="s">
        <v>160</v>
      </c>
      <c r="D25" s="45"/>
      <c r="E25" s="47"/>
      <c r="F25" s="47"/>
      <c r="G25" s="47"/>
      <c r="H25" s="47"/>
      <c r="I25" s="47"/>
      <c r="J25" s="47"/>
    </row>
    <row r="26" spans="1:12" s="12" customFormat="1" ht="6" customHeight="1" x14ac:dyDescent="0.3">
      <c r="A26" s="12">
        <f>A25</f>
        <v>1</v>
      </c>
      <c r="D26" s="45"/>
      <c r="E26" s="47"/>
      <c r="F26" s="47"/>
      <c r="G26" s="47"/>
      <c r="H26" s="47"/>
      <c r="I26" s="47"/>
      <c r="J26" s="47"/>
    </row>
    <row r="27" spans="1:12" s="12" customFormat="1" x14ac:dyDescent="0.3">
      <c r="A27" s="12">
        <f>A26</f>
        <v>1</v>
      </c>
      <c r="C27" s="226"/>
      <c r="D27" s="226"/>
      <c r="E27" s="226"/>
      <c r="F27" s="226"/>
      <c r="G27" s="226"/>
      <c r="H27" s="108"/>
      <c r="I27" s="108"/>
      <c r="J27" s="108"/>
    </row>
    <row r="28" spans="1:12" s="12" customFormat="1" x14ac:dyDescent="0.3">
      <c r="A28" s="12">
        <f>A27</f>
        <v>1</v>
      </c>
      <c r="D28" s="45"/>
      <c r="E28" s="47"/>
      <c r="F28" s="47"/>
      <c r="G28" s="47"/>
      <c r="H28" s="47"/>
      <c r="I28" s="47"/>
      <c r="J28" s="47"/>
    </row>
    <row r="29" spans="1:12" s="12" customFormat="1" x14ac:dyDescent="0.3">
      <c r="A29" s="12">
        <f>A28</f>
        <v>1</v>
      </c>
      <c r="D29" s="45"/>
      <c r="E29" s="47"/>
      <c r="F29" s="47"/>
      <c r="G29" s="47"/>
      <c r="H29" s="47"/>
      <c r="I29" s="47"/>
      <c r="J29" s="47"/>
    </row>
    <row r="30" spans="1:12" s="12" customFormat="1" x14ac:dyDescent="0.3">
      <c r="A30" s="5">
        <v>1</v>
      </c>
      <c r="B30" s="5" t="s">
        <v>157</v>
      </c>
      <c r="D30" s="45"/>
      <c r="E30" s="47"/>
      <c r="F30" s="47"/>
      <c r="G30" s="47"/>
      <c r="H30" s="47"/>
      <c r="I30" s="47"/>
      <c r="J30" s="47"/>
      <c r="L30" s="107"/>
    </row>
    <row r="31" spans="1:12" s="12" customFormat="1" ht="6" customHeight="1" x14ac:dyDescent="0.3">
      <c r="A31" s="12">
        <f t="shared" ref="A31:A34" si="0">A30</f>
        <v>1</v>
      </c>
      <c r="D31" s="45"/>
      <c r="E31" s="47"/>
      <c r="F31" s="47"/>
      <c r="G31" s="47"/>
      <c r="H31" s="47"/>
      <c r="I31" s="47"/>
      <c r="J31" s="47"/>
    </row>
    <row r="32" spans="1:12" s="12" customFormat="1" x14ac:dyDescent="0.3">
      <c r="A32" s="12">
        <f t="shared" si="0"/>
        <v>1</v>
      </c>
      <c r="C32" s="226" t="s">
        <v>190</v>
      </c>
      <c r="D32" s="226"/>
      <c r="E32" s="226"/>
      <c r="F32" s="226"/>
      <c r="G32" s="226"/>
      <c r="H32" s="108"/>
      <c r="I32" s="108"/>
      <c r="J32" s="108"/>
    </row>
    <row r="33" spans="1:12" s="12" customFormat="1" x14ac:dyDescent="0.3">
      <c r="A33" s="12">
        <f t="shared" si="0"/>
        <v>1</v>
      </c>
      <c r="D33" s="45"/>
      <c r="E33" s="47"/>
      <c r="F33" s="47"/>
      <c r="G33" s="47"/>
      <c r="H33" s="47"/>
      <c r="I33" s="47"/>
      <c r="J33" s="47"/>
    </row>
    <row r="34" spans="1:12" s="12" customFormat="1" ht="15" customHeight="1" x14ac:dyDescent="0.3">
      <c r="A34" s="12">
        <f t="shared" si="0"/>
        <v>1</v>
      </c>
      <c r="D34" s="45"/>
      <c r="E34" s="47"/>
      <c r="F34" s="47"/>
      <c r="G34" s="47"/>
      <c r="H34" s="47"/>
      <c r="I34" s="47"/>
      <c r="J34" s="47"/>
    </row>
    <row r="35" spans="1:12" s="12" customFormat="1" x14ac:dyDescent="0.3">
      <c r="A35" s="5">
        <v>0</v>
      </c>
      <c r="B35" s="5" t="s">
        <v>159</v>
      </c>
      <c r="D35" s="45"/>
      <c r="E35" s="47"/>
      <c r="F35" s="5"/>
      <c r="G35" s="47"/>
      <c r="H35" s="47"/>
      <c r="I35" s="47"/>
      <c r="J35" s="47"/>
    </row>
    <row r="36" spans="1:12" s="12" customFormat="1" ht="6" customHeight="1" x14ac:dyDescent="0.3">
      <c r="A36" s="12">
        <f>A35</f>
        <v>0</v>
      </c>
      <c r="D36" s="45"/>
      <c r="E36" s="47"/>
      <c r="F36" s="47"/>
      <c r="G36" s="47"/>
      <c r="H36" s="47"/>
      <c r="I36" s="47"/>
      <c r="J36" s="47"/>
    </row>
    <row r="37" spans="1:12" s="12" customFormat="1" x14ac:dyDescent="0.3">
      <c r="A37" s="12">
        <f t="shared" ref="A37:A39" si="1">A36</f>
        <v>0</v>
      </c>
      <c r="C37" s="233"/>
      <c r="D37" s="233"/>
      <c r="E37" s="233"/>
      <c r="F37" s="233"/>
      <c r="G37" s="233"/>
      <c r="H37" s="47"/>
      <c r="I37" s="47"/>
      <c r="J37" s="47"/>
    </row>
    <row r="38" spans="1:12" s="12" customFormat="1" x14ac:dyDescent="0.3">
      <c r="A38" s="12">
        <f t="shared" si="1"/>
        <v>0</v>
      </c>
      <c r="D38" s="45"/>
      <c r="E38" s="47"/>
      <c r="F38" s="47"/>
      <c r="G38" s="47"/>
      <c r="H38" s="47"/>
      <c r="I38" s="47"/>
      <c r="J38" s="47"/>
    </row>
    <row r="39" spans="1:12" s="12" customFormat="1" x14ac:dyDescent="0.3">
      <c r="A39" s="12">
        <f t="shared" si="1"/>
        <v>0</v>
      </c>
      <c r="D39" s="45"/>
      <c r="E39" s="47"/>
      <c r="F39" s="47"/>
      <c r="G39" s="47"/>
      <c r="H39" s="47"/>
      <c r="I39" s="47"/>
      <c r="J39" s="47"/>
    </row>
    <row r="40" spans="1:12" s="12" customFormat="1" x14ac:dyDescent="0.3">
      <c r="A40" s="5">
        <v>1</v>
      </c>
      <c r="B40" s="5" t="s">
        <v>89</v>
      </c>
      <c r="D40" s="45"/>
      <c r="E40" s="47"/>
      <c r="F40" s="47"/>
      <c r="G40" s="47"/>
      <c r="H40" s="47"/>
      <c r="I40" s="47"/>
      <c r="J40" s="47"/>
      <c r="L40" s="107"/>
    </row>
    <row r="41" spans="1:12" s="5" customFormat="1" ht="24" customHeight="1" x14ac:dyDescent="0.3">
      <c r="A41" s="12">
        <f>A40</f>
        <v>1</v>
      </c>
      <c r="D41" s="109" t="str">
        <f>RR_år</f>
        <v>2016</v>
      </c>
      <c r="E41" s="109" t="str">
        <f>RR_år_fg</f>
        <v>2015</v>
      </c>
      <c r="F41" s="149">
        <f>E41-1</f>
        <v>2014</v>
      </c>
      <c r="G41" s="149">
        <f>F41-1</f>
        <v>2013</v>
      </c>
      <c r="J41" s="110"/>
      <c r="L41" s="12"/>
    </row>
    <row r="42" spans="1:12" s="5" customFormat="1" x14ac:dyDescent="0.3">
      <c r="A42" s="12">
        <v>1</v>
      </c>
      <c r="C42" s="87" t="s">
        <v>99</v>
      </c>
      <c r="D42" s="109"/>
      <c r="E42" s="109"/>
      <c r="F42" s="110"/>
      <c r="G42" s="110"/>
      <c r="J42" s="110"/>
      <c r="L42" s="12"/>
    </row>
    <row r="43" spans="1:12" s="12" customFormat="1" x14ac:dyDescent="0.3">
      <c r="A43" s="12">
        <v>1</v>
      </c>
      <c r="C43" s="12" t="s">
        <v>11</v>
      </c>
      <c r="D43" s="111" t="e">
        <f>#REF!</f>
        <v>#REF!</v>
      </c>
      <c r="E43" s="111" t="e">
        <f>#REF!</f>
        <v>#REF!</v>
      </c>
      <c r="F43" s="46">
        <v>0</v>
      </c>
      <c r="G43" s="46">
        <v>0</v>
      </c>
      <c r="J43" s="46"/>
    </row>
    <row r="44" spans="1:12" s="12" customFormat="1" x14ac:dyDescent="0.3">
      <c r="A44" s="12">
        <v>1</v>
      </c>
      <c r="C44" s="88" t="str">
        <f>IF(fast_förv="ja","Förvaltningsresultat","Resultat efter finansiella poster")</f>
        <v>Resultat efter finansiella poster</v>
      </c>
      <c r="D44" s="111" t="e">
        <f>#REF!</f>
        <v>#REF!</v>
      </c>
      <c r="E44" s="111" t="e">
        <f>#REF!</f>
        <v>#REF!</v>
      </c>
      <c r="F44" s="46">
        <v>0</v>
      </c>
      <c r="G44" s="46">
        <v>0</v>
      </c>
      <c r="J44" s="46"/>
    </row>
    <row r="45" spans="1:12" s="12" customFormat="1" x14ac:dyDescent="0.3">
      <c r="A45" s="12">
        <v>1</v>
      </c>
      <c r="C45" s="112" t="s">
        <v>100</v>
      </c>
      <c r="D45" s="111"/>
      <c r="E45" s="111"/>
      <c r="F45" s="46"/>
      <c r="G45" s="113"/>
      <c r="J45" s="46"/>
    </row>
    <row r="46" spans="1:12" s="12" customFormat="1" x14ac:dyDescent="0.3">
      <c r="A46" s="12">
        <v>1</v>
      </c>
      <c r="C46" s="85" t="s">
        <v>43</v>
      </c>
      <c r="D46" s="111" t="e">
        <f>#REF!</f>
        <v>#REF!</v>
      </c>
      <c r="E46" s="111" t="e">
        <f>#REF!</f>
        <v>#REF!</v>
      </c>
      <c r="F46" s="46">
        <v>0</v>
      </c>
      <c r="G46" s="46">
        <v>0</v>
      </c>
      <c r="J46" s="46"/>
    </row>
    <row r="47" spans="1:12" s="12" customFormat="1" x14ac:dyDescent="0.3">
      <c r="A47" s="12">
        <v>1</v>
      </c>
      <c r="C47" s="12" t="s">
        <v>13</v>
      </c>
      <c r="D47" s="111" t="e">
        <f>[0]!K_SA_Skuld_Ekap</f>
        <v>#REF!</v>
      </c>
      <c r="E47" s="111" t="e">
        <f>[0]!K_SA_SkEk_fg</f>
        <v>#REF!</v>
      </c>
      <c r="F47" s="46">
        <v>0</v>
      </c>
      <c r="G47" s="46">
        <v>0</v>
      </c>
      <c r="J47" s="46"/>
    </row>
    <row r="48" spans="1:12" s="12" customFormat="1" x14ac:dyDescent="0.3">
      <c r="A48" s="12">
        <v>0</v>
      </c>
      <c r="C48" s="88" t="s">
        <v>14</v>
      </c>
      <c r="D48" s="114" t="e">
        <f>#REF!/[0]!K_SA_Tillgångar</f>
        <v>#REF!</v>
      </c>
      <c r="E48" s="114" t="e">
        <f>#REF!/[0]!K_SA_Tillg_fg</f>
        <v>#REF!</v>
      </c>
      <c r="F48" s="115">
        <v>0</v>
      </c>
      <c r="G48" s="115">
        <v>0</v>
      </c>
      <c r="J48" s="115"/>
    </row>
    <row r="49" spans="1:12" s="12" customFormat="1" x14ac:dyDescent="0.3">
      <c r="A49" s="12">
        <v>0</v>
      </c>
      <c r="C49" s="12" t="s">
        <v>15</v>
      </c>
      <c r="D49" s="115">
        <v>0</v>
      </c>
      <c r="E49" s="115">
        <v>0</v>
      </c>
      <c r="F49" s="115">
        <v>0</v>
      </c>
      <c r="G49" s="115">
        <v>0</v>
      </c>
      <c r="J49" s="115"/>
    </row>
    <row r="50" spans="1:12" s="12" customFormat="1" x14ac:dyDescent="0.3">
      <c r="A50" s="12">
        <v>0</v>
      </c>
      <c r="C50" s="12" t="s">
        <v>16</v>
      </c>
      <c r="D50" s="115">
        <v>0</v>
      </c>
      <c r="E50" s="115">
        <v>0</v>
      </c>
      <c r="F50" s="115">
        <v>0</v>
      </c>
      <c r="G50" s="115">
        <v>0</v>
      </c>
      <c r="J50" s="115"/>
    </row>
    <row r="51" spans="1:12" s="12" customFormat="1" x14ac:dyDescent="0.3">
      <c r="A51" s="12">
        <v>1</v>
      </c>
      <c r="D51" s="45"/>
      <c r="E51" s="47"/>
      <c r="F51" s="47"/>
      <c r="G51" s="47"/>
      <c r="H51" s="47"/>
      <c r="I51" s="47"/>
      <c r="J51" s="47"/>
    </row>
    <row r="52" spans="1:12" s="12" customFormat="1" x14ac:dyDescent="0.3">
      <c r="A52" s="12">
        <f>A51</f>
        <v>1</v>
      </c>
      <c r="C52" s="108"/>
      <c r="D52" s="108"/>
      <c r="E52" s="108"/>
      <c r="F52" s="108"/>
      <c r="G52" s="108"/>
      <c r="H52" s="108"/>
      <c r="I52" s="108"/>
      <c r="J52" s="108"/>
    </row>
    <row r="53" spans="1:12" s="12" customFormat="1" x14ac:dyDescent="0.3">
      <c r="A53" s="12">
        <f>A52</f>
        <v>1</v>
      </c>
      <c r="C53" s="108"/>
      <c r="D53" s="108"/>
      <c r="E53" s="108"/>
      <c r="F53" s="108"/>
      <c r="G53" s="108"/>
      <c r="H53" s="108"/>
      <c r="I53" s="108"/>
      <c r="J53" s="108"/>
    </row>
    <row r="54" spans="1:12" s="12" customFormat="1" x14ac:dyDescent="0.3">
      <c r="A54" s="5">
        <v>0</v>
      </c>
      <c r="B54" s="84" t="s">
        <v>158</v>
      </c>
      <c r="D54" s="45"/>
      <c r="E54" s="47"/>
      <c r="F54" s="47"/>
      <c r="G54" s="47"/>
      <c r="H54" s="47"/>
      <c r="I54" s="47"/>
      <c r="J54" s="47"/>
      <c r="L54" s="107"/>
    </row>
    <row r="55" spans="1:12" s="12" customFormat="1" ht="6" customHeight="1" x14ac:dyDescent="0.3">
      <c r="A55" s="12">
        <f>A54</f>
        <v>0</v>
      </c>
      <c r="D55" s="45"/>
      <c r="E55" s="47"/>
      <c r="F55" s="47"/>
      <c r="G55" s="47"/>
      <c r="H55" s="47"/>
      <c r="I55" s="47"/>
      <c r="J55" s="47"/>
    </row>
    <row r="56" spans="1:12" s="12" customFormat="1" x14ac:dyDescent="0.3">
      <c r="A56" s="12">
        <f>A55</f>
        <v>0</v>
      </c>
      <c r="C56" s="226"/>
      <c r="D56" s="226"/>
      <c r="E56" s="226"/>
      <c r="F56" s="226"/>
      <c r="G56" s="226"/>
      <c r="H56" s="108"/>
      <c r="I56" s="108"/>
      <c r="J56" s="108"/>
    </row>
    <row r="57" spans="1:12" s="12" customFormat="1" x14ac:dyDescent="0.3">
      <c r="A57" s="12">
        <f>A56</f>
        <v>0</v>
      </c>
      <c r="D57" s="45"/>
      <c r="E57" s="47"/>
      <c r="F57" s="47"/>
      <c r="G57" s="47"/>
      <c r="H57" s="47"/>
      <c r="I57" s="47"/>
      <c r="J57" s="47"/>
    </row>
    <row r="58" spans="1:12" s="12" customFormat="1" x14ac:dyDescent="0.3">
      <c r="A58" s="12">
        <f>A57</f>
        <v>0</v>
      </c>
      <c r="D58" s="45"/>
      <c r="E58" s="47"/>
      <c r="F58" s="47"/>
      <c r="G58" s="47"/>
      <c r="H58" s="47"/>
      <c r="I58" s="47"/>
      <c r="J58" s="47"/>
    </row>
    <row r="59" spans="1:12" s="12" customFormat="1" x14ac:dyDescent="0.3">
      <c r="A59" s="5">
        <v>1</v>
      </c>
      <c r="B59" s="5" t="s">
        <v>17</v>
      </c>
      <c r="D59" s="45"/>
      <c r="E59" s="47"/>
      <c r="F59" s="47"/>
      <c r="G59" s="47"/>
      <c r="H59" s="47"/>
      <c r="I59" s="47"/>
      <c r="J59" s="47"/>
      <c r="L59" s="107"/>
    </row>
    <row r="60" spans="1:12" s="12" customFormat="1" ht="6" customHeight="1" x14ac:dyDescent="0.3">
      <c r="A60" s="12">
        <f t="shared" ref="A60:A68" si="2">A59</f>
        <v>1</v>
      </c>
      <c r="D60" s="45"/>
      <c r="E60" s="47"/>
      <c r="F60" s="47"/>
      <c r="G60" s="47"/>
      <c r="H60" s="47"/>
      <c r="I60" s="47"/>
      <c r="J60" s="47"/>
    </row>
    <row r="61" spans="1:12" s="12" customFormat="1" x14ac:dyDescent="0.3">
      <c r="A61" s="12">
        <f t="shared" si="2"/>
        <v>1</v>
      </c>
      <c r="C61" s="226" t="s">
        <v>154</v>
      </c>
      <c r="D61" s="226"/>
      <c r="E61" s="226"/>
      <c r="F61" s="226"/>
      <c r="G61" s="226"/>
      <c r="H61" s="108"/>
      <c r="I61" s="108"/>
      <c r="J61" s="108"/>
    </row>
    <row r="62" spans="1:12" s="12" customFormat="1" x14ac:dyDescent="0.3">
      <c r="A62" s="12">
        <f t="shared" si="2"/>
        <v>1</v>
      </c>
      <c r="D62" s="45"/>
      <c r="E62" s="47"/>
      <c r="F62" s="47"/>
      <c r="G62" s="47"/>
      <c r="H62" s="47"/>
      <c r="I62" s="47"/>
      <c r="J62" s="47"/>
    </row>
    <row r="63" spans="1:12" s="12" customFormat="1" ht="15" customHeight="1" x14ac:dyDescent="0.3">
      <c r="A63" s="12">
        <f t="shared" si="2"/>
        <v>1</v>
      </c>
      <c r="D63" s="45"/>
      <c r="E63" s="47"/>
      <c r="F63" s="47"/>
      <c r="G63" s="47"/>
      <c r="H63" s="47"/>
      <c r="I63" s="47"/>
      <c r="J63" s="47"/>
    </row>
    <row r="64" spans="1:12" s="12" customFormat="1" x14ac:dyDescent="0.3">
      <c r="A64" s="5">
        <v>1</v>
      </c>
      <c r="B64" s="5" t="s">
        <v>161</v>
      </c>
      <c r="D64" s="45"/>
      <c r="E64" s="47"/>
      <c r="F64" s="47"/>
      <c r="G64" s="47"/>
      <c r="H64" s="47"/>
      <c r="I64" s="47"/>
      <c r="J64" s="47"/>
      <c r="L64" s="107"/>
    </row>
    <row r="65" spans="1:10" s="12" customFormat="1" ht="6" customHeight="1" x14ac:dyDescent="0.3">
      <c r="A65" s="12">
        <f t="shared" si="2"/>
        <v>1</v>
      </c>
      <c r="D65" s="45"/>
      <c r="E65" s="47"/>
      <c r="F65" s="47"/>
      <c r="G65" s="47"/>
      <c r="H65" s="47"/>
      <c r="I65" s="47"/>
      <c r="J65" s="47"/>
    </row>
    <row r="66" spans="1:10" s="12" customFormat="1" x14ac:dyDescent="0.3">
      <c r="A66" s="12">
        <f t="shared" si="2"/>
        <v>1</v>
      </c>
      <c r="C66" s="226"/>
      <c r="D66" s="226"/>
      <c r="E66" s="226"/>
      <c r="F66" s="226"/>
      <c r="G66" s="226"/>
      <c r="H66" s="108"/>
      <c r="I66" s="108"/>
      <c r="J66" s="108"/>
    </row>
    <row r="67" spans="1:10" s="12" customFormat="1" x14ac:dyDescent="0.3">
      <c r="A67" s="12">
        <f t="shared" si="2"/>
        <v>1</v>
      </c>
      <c r="D67" s="45"/>
      <c r="E67" s="47"/>
      <c r="F67" s="47"/>
      <c r="G67" s="47"/>
      <c r="H67" s="47"/>
      <c r="I67" s="47"/>
      <c r="J67" s="47"/>
    </row>
    <row r="68" spans="1:10" s="12" customFormat="1" ht="15" customHeight="1" x14ac:dyDescent="0.3">
      <c r="A68" s="12">
        <f t="shared" si="2"/>
        <v>1</v>
      </c>
      <c r="D68" s="45"/>
      <c r="E68" s="47"/>
      <c r="F68" s="47"/>
      <c r="G68" s="47"/>
      <c r="H68" s="47"/>
      <c r="I68" s="47"/>
      <c r="J68" s="47"/>
    </row>
    <row r="69" spans="1:10" s="12" customFormat="1" x14ac:dyDescent="0.3">
      <c r="A69" s="5">
        <v>1</v>
      </c>
      <c r="B69" s="5" t="s">
        <v>18</v>
      </c>
      <c r="D69" s="45"/>
      <c r="E69" s="47"/>
      <c r="F69" s="47"/>
      <c r="G69" s="47"/>
      <c r="H69" s="47"/>
      <c r="I69" s="47"/>
      <c r="J69" s="47"/>
    </row>
    <row r="70" spans="1:10" s="12" customFormat="1" ht="20.149999999999999" customHeight="1" x14ac:dyDescent="0.3">
      <c r="A70" s="12">
        <v>0</v>
      </c>
      <c r="B70" s="5" t="s">
        <v>19</v>
      </c>
      <c r="D70" s="45"/>
      <c r="E70" s="47"/>
      <c r="F70" s="47"/>
      <c r="G70" s="47"/>
      <c r="H70" s="47"/>
      <c r="I70" s="47"/>
      <c r="J70" s="47"/>
    </row>
    <row r="71" spans="1:10" s="12" customFormat="1" ht="15" customHeight="1" x14ac:dyDescent="0.3">
      <c r="A71" s="12">
        <f t="shared" ref="A71:A81" si="3">A70</f>
        <v>0</v>
      </c>
      <c r="C71" s="12" t="s">
        <v>90</v>
      </c>
      <c r="D71" s="45"/>
      <c r="E71" s="47"/>
      <c r="F71" s="47"/>
      <c r="G71" s="47"/>
      <c r="H71" s="47"/>
      <c r="I71" s="47"/>
      <c r="J71" s="47"/>
    </row>
    <row r="72" spans="1:10" s="12" customFormat="1" x14ac:dyDescent="0.3">
      <c r="A72" s="12">
        <f t="shared" si="3"/>
        <v>0</v>
      </c>
      <c r="C72" s="12" t="s">
        <v>87</v>
      </c>
      <c r="D72" s="45"/>
      <c r="E72" s="47"/>
      <c r="F72" s="47"/>
      <c r="G72" s="47"/>
      <c r="H72" s="47"/>
      <c r="I72" s="47"/>
      <c r="J72" s="47"/>
    </row>
    <row r="73" spans="1:10" s="12" customFormat="1" ht="20.149999999999999" customHeight="1" x14ac:dyDescent="0.3">
      <c r="A73" s="12">
        <v>1</v>
      </c>
      <c r="B73" s="5" t="s">
        <v>20</v>
      </c>
      <c r="D73" s="45"/>
      <c r="E73" s="47"/>
      <c r="F73" s="47"/>
      <c r="G73" s="47"/>
      <c r="H73" s="47"/>
      <c r="I73" s="47"/>
      <c r="J73" s="47"/>
    </row>
    <row r="74" spans="1:10" s="12" customFormat="1" ht="17.25" customHeight="1" x14ac:dyDescent="0.3">
      <c r="A74" s="12">
        <f t="shared" si="3"/>
        <v>1</v>
      </c>
      <c r="B74" s="12" t="s">
        <v>97</v>
      </c>
      <c r="C74" s="87"/>
      <c r="D74" s="45"/>
      <c r="E74" s="47"/>
      <c r="F74" s="47"/>
      <c r="G74" s="47"/>
      <c r="H74" s="47"/>
      <c r="I74" s="47"/>
      <c r="J74" s="47"/>
    </row>
    <row r="75" spans="1:10" s="12" customFormat="1" ht="18" customHeight="1" x14ac:dyDescent="0.3">
      <c r="A75" s="12">
        <f t="shared" si="3"/>
        <v>1</v>
      </c>
      <c r="C75" s="85" t="s">
        <v>21</v>
      </c>
      <c r="D75" s="45"/>
      <c r="E75" s="47"/>
      <c r="F75" s="116">
        <v>0</v>
      </c>
      <c r="H75" s="117"/>
      <c r="J75" s="47"/>
    </row>
    <row r="76" spans="1:10" s="12" customFormat="1" x14ac:dyDescent="0.3">
      <c r="A76" s="12">
        <f>IF(F76&lt;&gt;0,1,0)</f>
        <v>0</v>
      </c>
      <c r="C76" s="85" t="s">
        <v>47</v>
      </c>
      <c r="D76" s="45"/>
      <c r="E76" s="47"/>
      <c r="F76" s="116">
        <v>0</v>
      </c>
      <c r="H76" s="117"/>
      <c r="J76" s="47"/>
    </row>
    <row r="77" spans="1:10" s="12" customFormat="1" x14ac:dyDescent="0.3">
      <c r="A77" s="12">
        <v>0</v>
      </c>
      <c r="C77" s="85" t="s">
        <v>155</v>
      </c>
      <c r="D77" s="45"/>
      <c r="E77" s="47"/>
      <c r="F77" s="116">
        <v>0</v>
      </c>
      <c r="H77" s="117"/>
      <c r="J77" s="47"/>
    </row>
    <row r="78" spans="1:10" s="12" customFormat="1" x14ac:dyDescent="0.3">
      <c r="A78" s="12">
        <f>A75</f>
        <v>1</v>
      </c>
      <c r="C78" s="88" t="s">
        <v>22</v>
      </c>
      <c r="D78" s="45"/>
      <c r="E78" s="47"/>
      <c r="F78" s="118">
        <v>0</v>
      </c>
      <c r="H78" s="117"/>
      <c r="J78" s="47"/>
    </row>
    <row r="79" spans="1:10" s="12" customFormat="1" ht="20.149999999999999" customHeight="1" thickBot="1" x14ac:dyDescent="0.35">
      <c r="A79" s="12">
        <f t="shared" si="3"/>
        <v>1</v>
      </c>
      <c r="D79" s="45"/>
      <c r="E79" s="47"/>
      <c r="F79" s="175">
        <f>SUM(F75:F78)</f>
        <v>0</v>
      </c>
      <c r="H79" s="119"/>
      <c r="J79" s="47"/>
    </row>
    <row r="80" spans="1:10" s="12" customFormat="1" ht="13.5" thickTop="1" x14ac:dyDescent="0.3">
      <c r="A80" s="12">
        <f t="shared" si="3"/>
        <v>1</v>
      </c>
      <c r="D80" s="45"/>
      <c r="E80" s="47"/>
      <c r="F80" s="22"/>
      <c r="H80" s="46"/>
      <c r="J80" s="47"/>
    </row>
    <row r="81" spans="1:10" s="12" customFormat="1" x14ac:dyDescent="0.3">
      <c r="A81" s="12">
        <f t="shared" si="3"/>
        <v>1</v>
      </c>
      <c r="B81" s="12" t="str">
        <f>"Styrelsen föreslår att"</f>
        <v>Styrelsen föreslår att</v>
      </c>
      <c r="D81" s="45"/>
      <c r="E81" s="47"/>
      <c r="F81" s="22"/>
      <c r="H81" s="46"/>
      <c r="J81" s="47"/>
    </row>
    <row r="82" spans="1:10" s="12" customFormat="1" x14ac:dyDescent="0.3">
      <c r="A82" s="12">
        <f>IF(F82&lt;&gt;0,1,0)</f>
        <v>0</v>
      </c>
      <c r="C82" s="12" t="s">
        <v>23</v>
      </c>
      <c r="D82" s="45"/>
      <c r="E82" s="47"/>
      <c r="F82" s="22">
        <v>0</v>
      </c>
      <c r="H82" s="46"/>
      <c r="J82" s="47"/>
    </row>
    <row r="83" spans="1:10" s="12" customFormat="1" x14ac:dyDescent="0.3">
      <c r="A83" s="12">
        <f>IF(F83&lt;&gt;0,1,0)</f>
        <v>0</v>
      </c>
      <c r="C83" s="88" t="s">
        <v>24</v>
      </c>
      <c r="D83" s="45"/>
      <c r="E83" s="47"/>
      <c r="F83" s="22">
        <v>0</v>
      </c>
      <c r="H83" s="46"/>
      <c r="J83" s="47"/>
    </row>
    <row r="84" spans="1:10" s="12" customFormat="1" x14ac:dyDescent="0.3">
      <c r="A84" s="12">
        <f>IF(F84&lt;&gt;0,1,0)</f>
        <v>0</v>
      </c>
      <c r="C84" s="88" t="s">
        <v>156</v>
      </c>
      <c r="D84" s="45"/>
      <c r="E84" s="47"/>
      <c r="F84" s="46">
        <v>0</v>
      </c>
      <c r="H84" s="46"/>
      <c r="J84" s="47"/>
    </row>
    <row r="85" spans="1:10" s="12" customFormat="1" x14ac:dyDescent="0.3">
      <c r="A85" s="12">
        <f>A69</f>
        <v>1</v>
      </c>
      <c r="C85" s="88" t="s">
        <v>25</v>
      </c>
      <c r="D85" s="45"/>
      <c r="E85" s="47"/>
      <c r="F85" s="118">
        <f>F79-F82-Mb_RF_vinstdisp-F84</f>
        <v>0</v>
      </c>
      <c r="H85" s="117"/>
      <c r="J85" s="47"/>
    </row>
    <row r="86" spans="1:10" s="12" customFormat="1" ht="20.149999999999999" customHeight="1" thickBot="1" x14ac:dyDescent="0.35">
      <c r="A86" s="12">
        <v>1</v>
      </c>
      <c r="D86" s="45"/>
      <c r="E86" s="47"/>
      <c r="F86" s="175">
        <f>SUM(F82:F85)</f>
        <v>0</v>
      </c>
      <c r="H86" s="119"/>
      <c r="J86" s="47"/>
    </row>
    <row r="87" spans="1:10" s="12" customFormat="1" ht="15" customHeight="1" thickTop="1" x14ac:dyDescent="0.3">
      <c r="A87" s="12">
        <f>A86</f>
        <v>1</v>
      </c>
      <c r="D87" s="45"/>
      <c r="E87" s="47"/>
      <c r="F87" s="29"/>
      <c r="H87" s="119"/>
      <c r="J87" s="47"/>
    </row>
    <row r="88" spans="1:10" s="12" customFormat="1" x14ac:dyDescent="0.3">
      <c r="A88" s="12">
        <f>A87</f>
        <v>1</v>
      </c>
      <c r="C88" s="232"/>
      <c r="D88" s="232"/>
      <c r="E88" s="232"/>
      <c r="F88" s="232"/>
      <c r="G88" s="232"/>
      <c r="H88" s="119"/>
      <c r="J88" s="47"/>
    </row>
    <row r="89" spans="1:10" s="12" customFormat="1" ht="22.5" customHeight="1" x14ac:dyDescent="0.3">
      <c r="A89" s="5">
        <f>A84</f>
        <v>0</v>
      </c>
      <c r="B89" s="5" t="s">
        <v>162</v>
      </c>
      <c r="C89" s="5"/>
      <c r="D89" s="45"/>
      <c r="E89" s="47"/>
      <c r="F89" s="29"/>
      <c r="H89" s="119"/>
      <c r="J89" s="47"/>
    </row>
    <row r="90" spans="1:10" s="12" customFormat="1" ht="6" customHeight="1" x14ac:dyDescent="0.3">
      <c r="A90" s="12">
        <f>A89</f>
        <v>0</v>
      </c>
      <c r="B90" s="5"/>
      <c r="C90" s="5"/>
      <c r="D90" s="45"/>
      <c r="E90" s="47"/>
      <c r="F90" s="29"/>
      <c r="H90" s="119"/>
      <c r="J90" s="47"/>
    </row>
    <row r="91" spans="1:10" s="12" customFormat="1" ht="15" customHeight="1" x14ac:dyDescent="0.3">
      <c r="A91" s="12">
        <f t="shared" ref="A91:A93" si="4">A90</f>
        <v>0</v>
      </c>
      <c r="B91" s="5"/>
      <c r="C91" s="5" t="s">
        <v>163</v>
      </c>
      <c r="D91" s="45"/>
      <c r="E91" s="47"/>
      <c r="F91" s="29"/>
      <c r="H91" s="119"/>
      <c r="J91" s="47"/>
    </row>
    <row r="92" spans="1:10" s="12" customFormat="1" ht="76.5" customHeight="1" x14ac:dyDescent="0.3">
      <c r="A92" s="12">
        <f t="shared" si="4"/>
        <v>0</v>
      </c>
      <c r="B92" s="5"/>
      <c r="C92" s="226" t="s">
        <v>164</v>
      </c>
      <c r="D92" s="226"/>
      <c r="E92" s="226"/>
      <c r="F92" s="226"/>
      <c r="G92" s="226"/>
      <c r="H92" s="119"/>
      <c r="J92" s="47"/>
    </row>
    <row r="93" spans="1:10" s="12" customFormat="1" x14ac:dyDescent="0.3">
      <c r="A93" s="12">
        <f t="shared" si="4"/>
        <v>0</v>
      </c>
      <c r="B93" s="5"/>
      <c r="C93" s="5"/>
      <c r="D93" s="45"/>
      <c r="E93" s="47"/>
      <c r="F93" s="29"/>
      <c r="H93" s="119"/>
      <c r="J93" s="47"/>
    </row>
    <row r="94" spans="1:10" s="12" customFormat="1" ht="63.75" customHeight="1" x14ac:dyDescent="0.3">
      <c r="A94" s="12">
        <f t="shared" ref="A94:A106" si="5">A93</f>
        <v>0</v>
      </c>
      <c r="B94" s="5"/>
      <c r="C94" s="226" t="s">
        <v>165</v>
      </c>
      <c r="D94" s="226"/>
      <c r="E94" s="226"/>
      <c r="F94" s="226"/>
      <c r="G94" s="226"/>
      <c r="H94" s="119"/>
      <c r="J94" s="47"/>
    </row>
    <row r="95" spans="1:10" s="12" customFormat="1" x14ac:dyDescent="0.3">
      <c r="A95" s="12">
        <f t="shared" si="5"/>
        <v>0</v>
      </c>
      <c r="B95" s="5"/>
      <c r="C95" s="5"/>
      <c r="D95" s="45"/>
      <c r="E95" s="47"/>
      <c r="F95" s="29"/>
      <c r="H95" s="119"/>
      <c r="J95" s="47"/>
    </row>
    <row r="96" spans="1:10" s="12" customFormat="1" x14ac:dyDescent="0.3">
      <c r="A96" s="12">
        <f t="shared" si="5"/>
        <v>0</v>
      </c>
      <c r="B96" s="5"/>
      <c r="C96" s="5" t="s">
        <v>166</v>
      </c>
      <c r="D96" s="45"/>
      <c r="E96" s="47"/>
      <c r="F96" s="29"/>
      <c r="H96" s="119"/>
      <c r="J96" s="47"/>
    </row>
    <row r="97" spans="1:10" s="12" customFormat="1" ht="51.75" customHeight="1" x14ac:dyDescent="0.3">
      <c r="A97" s="12">
        <f t="shared" si="5"/>
        <v>0</v>
      </c>
      <c r="B97" s="5"/>
      <c r="C97" s="226" t="s">
        <v>167</v>
      </c>
      <c r="D97" s="226"/>
      <c r="E97" s="226"/>
      <c r="F97" s="226"/>
      <c r="G97" s="226"/>
      <c r="H97" s="119"/>
      <c r="J97" s="47"/>
    </row>
    <row r="98" spans="1:10" s="12" customFormat="1" x14ac:dyDescent="0.3">
      <c r="A98" s="12">
        <f t="shared" si="5"/>
        <v>0</v>
      </c>
      <c r="B98" s="5"/>
      <c r="C98" s="5"/>
      <c r="D98" s="45"/>
      <c r="E98" s="47"/>
      <c r="F98" s="29"/>
      <c r="H98" s="119"/>
      <c r="J98" s="47"/>
    </row>
    <row r="99" spans="1:10" s="12" customFormat="1" x14ac:dyDescent="0.3">
      <c r="A99" s="12">
        <f t="shared" si="5"/>
        <v>0</v>
      </c>
      <c r="B99" s="5"/>
      <c r="C99" s="5" t="s">
        <v>168</v>
      </c>
      <c r="D99" s="45"/>
      <c r="E99" s="47"/>
      <c r="F99" s="29"/>
      <c r="H99" s="119"/>
      <c r="J99" s="47"/>
    </row>
    <row r="100" spans="1:10" s="12" customFormat="1" ht="114.75" customHeight="1" x14ac:dyDescent="0.3">
      <c r="A100" s="12">
        <f t="shared" si="5"/>
        <v>0</v>
      </c>
      <c r="B100" s="5"/>
      <c r="C100" s="226" t="s">
        <v>169</v>
      </c>
      <c r="D100" s="226"/>
      <c r="E100" s="226"/>
      <c r="F100" s="226"/>
      <c r="G100" s="226"/>
      <c r="H100" s="119"/>
      <c r="J100" s="47"/>
    </row>
    <row r="101" spans="1:10" s="12" customFormat="1" x14ac:dyDescent="0.3">
      <c r="A101" s="12">
        <f t="shared" si="5"/>
        <v>0</v>
      </c>
      <c r="B101" s="5"/>
      <c r="C101" s="5"/>
      <c r="D101" s="45"/>
      <c r="E101" s="47"/>
      <c r="F101" s="29"/>
      <c r="H101" s="119"/>
      <c r="J101" s="47"/>
    </row>
    <row r="102" spans="1:10" s="12" customFormat="1" ht="89.25" customHeight="1" x14ac:dyDescent="0.3">
      <c r="A102" s="12">
        <f t="shared" si="5"/>
        <v>0</v>
      </c>
      <c r="B102" s="5"/>
      <c r="C102" s="226" t="s">
        <v>170</v>
      </c>
      <c r="D102" s="226"/>
      <c r="E102" s="226"/>
      <c r="F102" s="226"/>
      <c r="G102" s="226"/>
      <c r="H102" s="119"/>
      <c r="J102" s="47"/>
    </row>
    <row r="103" spans="1:10" s="12" customFormat="1" x14ac:dyDescent="0.3">
      <c r="A103" s="12">
        <f t="shared" si="5"/>
        <v>0</v>
      </c>
      <c r="B103" s="5"/>
      <c r="C103" s="5"/>
      <c r="D103" s="45"/>
      <c r="E103" s="47"/>
      <c r="F103" s="29"/>
      <c r="H103" s="119"/>
      <c r="J103" s="47"/>
    </row>
    <row r="104" spans="1:10" s="12" customFormat="1" ht="63.75" customHeight="1" x14ac:dyDescent="0.3">
      <c r="A104" s="12">
        <f t="shared" si="5"/>
        <v>0</v>
      </c>
      <c r="B104" s="5"/>
      <c r="C104" s="226" t="s">
        <v>171</v>
      </c>
      <c r="D104" s="226"/>
      <c r="E104" s="226"/>
      <c r="F104" s="226"/>
      <c r="G104" s="226"/>
      <c r="H104" s="119"/>
      <c r="J104" s="47"/>
    </row>
    <row r="105" spans="1:10" s="12" customFormat="1" x14ac:dyDescent="0.3">
      <c r="A105" s="12">
        <f t="shared" si="5"/>
        <v>0</v>
      </c>
      <c r="B105" s="5"/>
      <c r="C105" s="5"/>
      <c r="D105" s="45"/>
      <c r="E105" s="47"/>
      <c r="F105" s="29"/>
      <c r="H105" s="119"/>
      <c r="J105" s="47"/>
    </row>
    <row r="106" spans="1:10" ht="38.25" customHeight="1" x14ac:dyDescent="0.3">
      <c r="A106" s="12">
        <f t="shared" si="5"/>
        <v>0</v>
      </c>
      <c r="C106" s="234" t="s">
        <v>172</v>
      </c>
      <c r="D106" s="234"/>
      <c r="E106" s="234"/>
      <c r="F106" s="234"/>
      <c r="G106" s="234"/>
    </row>
    <row r="107" spans="1:10" ht="15" x14ac:dyDescent="0.35">
      <c r="A107" s="9"/>
    </row>
    <row r="108" spans="1:10" ht="15" x14ac:dyDescent="0.35">
      <c r="A108" s="9"/>
    </row>
    <row r="109" spans="1:10" ht="15" x14ac:dyDescent="0.35">
      <c r="A109" s="9"/>
    </row>
  </sheetData>
  <autoFilter ref="A1:A105" xr:uid="{00000000-0009-0000-0000-000001000000}"/>
  <mergeCells count="16">
    <mergeCell ref="C97:G97"/>
    <mergeCell ref="C100:G100"/>
    <mergeCell ref="C102:G102"/>
    <mergeCell ref="C106:G106"/>
    <mergeCell ref="C104:G104"/>
    <mergeCell ref="C92:G92"/>
    <mergeCell ref="C94:G94"/>
    <mergeCell ref="B16:K16"/>
    <mergeCell ref="B19:K21"/>
    <mergeCell ref="C88:G88"/>
    <mergeCell ref="C27:G27"/>
    <mergeCell ref="C32:G32"/>
    <mergeCell ref="C37:G37"/>
    <mergeCell ref="C61:G61"/>
    <mergeCell ref="C56:G56"/>
    <mergeCell ref="C66:G66"/>
  </mergeCells>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&amp;R&amp;"Calibri,Normal"&amp;P (&amp;N)</oddHeader>
  </headerFooter>
  <rowBreaks count="1" manualBreakCount="1">
    <brk id="52" min="1"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B1E2A-73AB-4CF4-A1B8-E476745FF24C}">
  <sheetPr>
    <tabColor rgb="FF92D050"/>
  </sheetPr>
  <dimension ref="A1:L147"/>
  <sheetViews>
    <sheetView tabSelected="1" view="pageBreakPreview" topLeftCell="C13" zoomScale="184" zoomScaleNormal="100" zoomScaleSheetLayoutView="184" workbookViewId="0">
      <selection activeCell="G36" sqref="G36"/>
    </sheetView>
  </sheetViews>
  <sheetFormatPr defaultColWidth="0" defaultRowHeight="13" zeroHeight="1" outlineLevelCol="1" x14ac:dyDescent="0.3"/>
  <cols>
    <col min="1" max="2" width="9.1796875" style="25" hidden="1" customWidth="1" outlineLevel="1"/>
    <col min="3" max="3" width="9.1796875" style="25" customWidth="1" collapsed="1"/>
    <col min="4" max="4" width="47.26953125" style="178" customWidth="1"/>
    <col min="5" max="5" width="10.1796875" style="25" bestFit="1" customWidth="1"/>
    <col min="6" max="10" width="10" style="25" bestFit="1" customWidth="1"/>
    <col min="11" max="11" width="9.81640625" style="25" customWidth="1"/>
    <col min="12" max="12" width="9.81640625" style="25" hidden="1" customWidth="1"/>
    <col min="13" max="16384" width="9.1796875" style="25" hidden="1"/>
  </cols>
  <sheetData>
    <row r="1" spans="1:12" ht="26" x14ac:dyDescent="0.3">
      <c r="A1" s="25" t="s">
        <v>232</v>
      </c>
      <c r="B1" s="198" t="s">
        <v>234</v>
      </c>
      <c r="C1" s="202"/>
      <c r="D1" s="200"/>
      <c r="E1" s="201"/>
      <c r="F1" s="201"/>
      <c r="G1" s="201"/>
      <c r="H1" s="201"/>
      <c r="I1" s="202"/>
      <c r="J1" s="201"/>
    </row>
    <row r="2" spans="1:12" ht="26" x14ac:dyDescent="0.3">
      <c r="A2" s="25" t="s">
        <v>233</v>
      </c>
      <c r="B2" s="198" t="s">
        <v>235</v>
      </c>
      <c r="C2" s="202"/>
      <c r="D2" s="203" t="s">
        <v>212</v>
      </c>
      <c r="E2" s="202"/>
      <c r="F2" s="202"/>
      <c r="G2" s="202"/>
      <c r="H2" s="202"/>
      <c r="I2" s="202"/>
      <c r="J2" s="202"/>
    </row>
    <row r="3" spans="1:12" x14ac:dyDescent="0.3">
      <c r="A3" s="25" t="s">
        <v>227</v>
      </c>
      <c r="C3" s="202"/>
      <c r="D3" s="203"/>
      <c r="E3" s="212"/>
      <c r="F3" s="212"/>
      <c r="G3" s="212"/>
      <c r="H3" s="202"/>
      <c r="I3" s="202"/>
      <c r="J3" s="202"/>
    </row>
    <row r="4" spans="1:12" x14ac:dyDescent="0.3">
      <c r="A4" s="25" t="s">
        <v>228</v>
      </c>
      <c r="C4" s="202"/>
      <c r="D4" s="205" t="s">
        <v>208</v>
      </c>
      <c r="E4" s="206"/>
      <c r="F4" s="206"/>
      <c r="G4" s="206"/>
      <c r="H4" s="206"/>
      <c r="I4" s="206"/>
      <c r="J4" s="206"/>
    </row>
    <row r="5" spans="1:12" x14ac:dyDescent="0.3">
      <c r="C5" s="202"/>
      <c r="D5" s="205" t="s">
        <v>214</v>
      </c>
      <c r="E5" s="207" t="s">
        <v>215</v>
      </c>
      <c r="F5" s="207"/>
      <c r="G5" s="207"/>
      <c r="H5" s="206"/>
      <c r="I5" s="206"/>
      <c r="J5" s="206"/>
    </row>
    <row r="6" spans="1:12" ht="30" customHeight="1" x14ac:dyDescent="0.3">
      <c r="C6" s="202"/>
      <c r="D6" s="208" t="s">
        <v>209</v>
      </c>
      <c r="E6" s="221" t="s">
        <v>218</v>
      </c>
      <c r="F6" s="221"/>
      <c r="G6" s="221"/>
      <c r="H6" s="221"/>
      <c r="I6" s="221"/>
      <c r="J6" s="206"/>
    </row>
    <row r="7" spans="1:12" x14ac:dyDescent="0.3">
      <c r="C7" s="202"/>
      <c r="D7" s="204"/>
      <c r="E7" s="202"/>
      <c r="F7" s="202"/>
      <c r="G7" s="202"/>
      <c r="H7" s="202"/>
      <c r="I7" s="202"/>
      <c r="J7" s="202"/>
    </row>
    <row r="8" spans="1:12" ht="29.5" customHeight="1" x14ac:dyDescent="0.3">
      <c r="C8" s="202"/>
      <c r="D8" s="205" t="s">
        <v>216</v>
      </c>
      <c r="E8" s="205"/>
      <c r="F8" s="205"/>
      <c r="G8" s="209"/>
      <c r="H8" s="209"/>
      <c r="I8" s="209" t="str">
        <f>+B1</f>
        <v>2026
apr-jun</v>
      </c>
      <c r="J8" s="209" t="str">
        <f>+B2</f>
        <v>2025 
apr-jun</v>
      </c>
    </row>
    <row r="9" spans="1:12" x14ac:dyDescent="0.3">
      <c r="C9" s="202"/>
      <c r="D9" s="203" t="s">
        <v>208</v>
      </c>
      <c r="E9" s="203"/>
      <c r="F9" s="203"/>
      <c r="G9" s="213"/>
      <c r="H9" s="213"/>
      <c r="I9" s="213"/>
      <c r="J9" s="213"/>
    </row>
    <row r="10" spans="1:12" ht="25.5" customHeight="1" x14ac:dyDescent="0.3">
      <c r="A10" s="25">
        <v>82</v>
      </c>
      <c r="C10" s="202"/>
      <c r="D10" s="204" t="s">
        <v>109</v>
      </c>
      <c r="E10" s="204"/>
      <c r="F10" s="204"/>
      <c r="G10" s="214"/>
      <c r="H10" s="214"/>
      <c r="I10" s="210" cm="1">
        <f t="array" ref="I10">+_xll.AaroGetInput($A$1,"SEK",$A10)/1000-_xll.AaroGetInput($A$3,"SEK",$A10)/1000</f>
        <v>0.88653350000000009</v>
      </c>
      <c r="J10" s="210" cm="1">
        <f t="array" ref="J10">+_xll.AaroGetInput($A$2,"SEK",$A10)/1000-_xll.AaroGetInput($A$4,"SEK",$A10)/1000</f>
        <v>1.6515646000000004</v>
      </c>
    </row>
    <row r="11" spans="1:12" x14ac:dyDescent="0.3">
      <c r="A11" s="25">
        <v>88</v>
      </c>
      <c r="C11" s="202"/>
      <c r="D11" s="204" t="s">
        <v>110</v>
      </c>
      <c r="E11" s="204"/>
      <c r="F11" s="204"/>
      <c r="G11" s="214"/>
      <c r="H11" s="214"/>
      <c r="I11" s="210" cm="1">
        <f t="array" ref="I11">+_xll.AaroGetInput($A$1,"SEK",$A11)/1000-_xll.AaroGetInput($A$3,"SEK",$A11)/1000</f>
        <v>-52.498575799999983</v>
      </c>
      <c r="J11" s="210" cm="1">
        <f t="array" ref="J11">+_xll.AaroGetInput($A$2,"SEK",$A11)/1000-_xll.AaroGetInput($A$4,"SEK",$A11)/1000</f>
        <v>-53.89292669999999</v>
      </c>
    </row>
    <row r="12" spans="1:12" x14ac:dyDescent="0.3">
      <c r="C12" s="202"/>
      <c r="D12" s="215" t="s">
        <v>208</v>
      </c>
      <c r="E12" s="215"/>
      <c r="F12" s="215"/>
      <c r="G12" s="216"/>
      <c r="H12" s="216"/>
      <c r="I12" s="216">
        <f t="shared" ref="I12:J12" si="0">SUM(I10:I11)</f>
        <v>-51.612042299999985</v>
      </c>
      <c r="J12" s="216">
        <f t="shared" si="0"/>
        <v>-52.241362099999989</v>
      </c>
    </row>
    <row r="13" spans="1:12" x14ac:dyDescent="0.3">
      <c r="C13" s="202"/>
      <c r="D13" s="217"/>
      <c r="E13" s="217"/>
      <c r="F13" s="217"/>
      <c r="G13" s="202"/>
      <c r="H13" s="202"/>
      <c r="I13" s="202"/>
      <c r="J13" s="202"/>
      <c r="K13" s="202"/>
      <c r="L13" s="202"/>
    </row>
    <row r="14" spans="1:12" x14ac:dyDescent="0.3">
      <c r="C14" s="202"/>
      <c r="D14" s="217"/>
      <c r="E14" s="202"/>
      <c r="F14" s="202"/>
      <c r="G14" s="202"/>
      <c r="H14" s="202"/>
      <c r="I14" s="202"/>
      <c r="J14" s="202"/>
    </row>
    <row r="15" spans="1:12" x14ac:dyDescent="0.3">
      <c r="C15" s="202"/>
      <c r="D15" s="204"/>
      <c r="E15" s="202"/>
      <c r="F15" s="202"/>
      <c r="G15" s="202"/>
      <c r="H15" s="202"/>
      <c r="I15" s="202"/>
      <c r="J15" s="202"/>
    </row>
    <row r="16" spans="1:12" hidden="1" x14ac:dyDescent="0.3">
      <c r="C16" s="202"/>
      <c r="D16" s="204"/>
      <c r="E16" s="202"/>
      <c r="F16" s="202"/>
      <c r="G16" s="202"/>
      <c r="H16" s="202"/>
      <c r="I16" s="202"/>
      <c r="J16" s="202"/>
    </row>
    <row r="17" spans="1:10" ht="10.5" customHeight="1" x14ac:dyDescent="0.3">
      <c r="C17" s="202"/>
      <c r="D17" s="205" t="s">
        <v>210</v>
      </c>
      <c r="E17" s="206"/>
      <c r="F17" s="206"/>
      <c r="G17" s="206"/>
      <c r="H17" s="206"/>
      <c r="I17" s="206"/>
      <c r="J17" s="206"/>
    </row>
    <row r="18" spans="1:10" ht="16.5" customHeight="1" x14ac:dyDescent="0.3">
      <c r="C18" s="202"/>
      <c r="D18" s="205" t="s">
        <v>214</v>
      </c>
      <c r="E18" s="207" t="s">
        <v>215</v>
      </c>
      <c r="F18" s="207"/>
      <c r="G18" s="207"/>
      <c r="H18" s="206"/>
      <c r="I18" s="206"/>
      <c r="J18" s="206"/>
    </row>
    <row r="19" spans="1:10" ht="42" customHeight="1" x14ac:dyDescent="0.3">
      <c r="C19" s="202"/>
      <c r="D19" s="218" t="s">
        <v>211</v>
      </c>
      <c r="E19" s="221" t="s">
        <v>217</v>
      </c>
      <c r="F19" s="221"/>
      <c r="G19" s="221"/>
      <c r="H19" s="221"/>
      <c r="I19" s="221"/>
      <c r="J19" s="206"/>
    </row>
    <row r="20" spans="1:10" x14ac:dyDescent="0.3">
      <c r="C20" s="202"/>
      <c r="D20" s="204"/>
      <c r="E20" s="202"/>
      <c r="F20" s="202"/>
      <c r="G20" s="202"/>
      <c r="H20" s="202"/>
      <c r="I20" s="202"/>
      <c r="J20" s="202"/>
    </row>
    <row r="21" spans="1:10" ht="29.5" customHeight="1" x14ac:dyDescent="0.3">
      <c r="C21" s="202"/>
      <c r="D21" s="205" t="s">
        <v>216</v>
      </c>
      <c r="E21" s="209"/>
      <c r="F21" s="209"/>
      <c r="G21" s="209"/>
      <c r="H21" s="209"/>
      <c r="I21" s="209" t="str">
        <f>+B1</f>
        <v>2026
apr-jun</v>
      </c>
      <c r="J21" s="209" t="str">
        <f>+B2</f>
        <v>2025 
apr-jun</v>
      </c>
    </row>
    <row r="22" spans="1:10" ht="18" customHeight="1" x14ac:dyDescent="0.3">
      <c r="C22" s="202"/>
      <c r="D22" s="203" t="s">
        <v>14</v>
      </c>
      <c r="E22" s="202"/>
      <c r="F22" s="202"/>
      <c r="G22" s="202"/>
      <c r="H22" s="202"/>
      <c r="I22" s="202"/>
      <c r="J22" s="202"/>
    </row>
    <row r="23" spans="1:10" ht="24" customHeight="1" x14ac:dyDescent="0.3">
      <c r="A23" s="25" t="s">
        <v>219</v>
      </c>
      <c r="C23" s="202"/>
      <c r="D23" s="204" t="s">
        <v>213</v>
      </c>
      <c r="E23" s="210"/>
      <c r="F23" s="210"/>
      <c r="G23" s="210"/>
      <c r="H23" s="210"/>
      <c r="I23" s="210" cm="1">
        <f t="array" ref="I23">+_xll.AaroGetInput($A$1,"SEK",$A23)/1000</f>
        <v>563.40146639999978</v>
      </c>
      <c r="J23" s="210" cm="1">
        <f t="array" ref="J23">_xll.AaroGetInput($A$2,"SEK",$A23)/1000</f>
        <v>930.0645075999995</v>
      </c>
    </row>
    <row r="24" spans="1:10" x14ac:dyDescent="0.3">
      <c r="A24" s="199" t="s">
        <v>229</v>
      </c>
      <c r="B24" s="199"/>
      <c r="C24" s="202"/>
      <c r="D24" s="208" t="s">
        <v>13</v>
      </c>
      <c r="E24" s="219"/>
      <c r="F24" s="219"/>
      <c r="G24" s="219"/>
      <c r="H24" s="219"/>
      <c r="I24" s="219" cm="1">
        <f t="array" ref="I24">+_xll.AaroGetInput($A$1,"SEK",$A24)/1000</f>
        <v>2695.9427604000002</v>
      </c>
      <c r="J24" s="219" cm="1">
        <f t="array" ref="J24">_xll.AaroGetInput($A$2,"SEK",$A24)/1000</f>
        <v>3119.3714237000004</v>
      </c>
    </row>
    <row r="25" spans="1:10" x14ac:dyDescent="0.3">
      <c r="C25" s="202"/>
      <c r="D25" s="205" t="s">
        <v>210</v>
      </c>
      <c r="E25" s="211"/>
      <c r="F25" s="211"/>
      <c r="G25" s="211"/>
      <c r="H25" s="211"/>
      <c r="I25" s="211">
        <f>I23/I24</f>
        <v>0.20898124198913157</v>
      </c>
      <c r="J25" s="211">
        <f>J23/J24</f>
        <v>0.29815766744981465</v>
      </c>
    </row>
    <row r="26" spans="1:10" x14ac:dyDescent="0.3">
      <c r="C26" s="202"/>
      <c r="D26" s="217"/>
      <c r="E26" s="217"/>
      <c r="F26" s="217"/>
      <c r="G26" s="202"/>
      <c r="H26" s="202"/>
      <c r="I26" s="202"/>
      <c r="J26" s="202"/>
    </row>
    <row r="27" spans="1:10" x14ac:dyDescent="0.3">
      <c r="C27" s="202"/>
      <c r="D27" s="217"/>
      <c r="E27" s="202"/>
      <c r="F27" s="202"/>
      <c r="G27" s="202"/>
      <c r="H27" s="202"/>
      <c r="I27" s="202"/>
      <c r="J27" s="202"/>
    </row>
    <row r="28" spans="1:10" x14ac:dyDescent="0.3">
      <c r="C28" s="202"/>
      <c r="D28" s="204"/>
      <c r="E28" s="202"/>
      <c r="F28" s="202"/>
      <c r="G28" s="202"/>
      <c r="H28" s="202"/>
      <c r="I28" s="202"/>
      <c r="J28" s="202"/>
    </row>
    <row r="29" spans="1:10" ht="13" customHeight="1" x14ac:dyDescent="0.3">
      <c r="C29" s="202"/>
      <c r="D29" s="205" t="s">
        <v>12</v>
      </c>
      <c r="E29" s="206"/>
      <c r="F29" s="206"/>
      <c r="G29" s="206"/>
      <c r="H29" s="206"/>
      <c r="I29" s="206"/>
      <c r="J29" s="206"/>
    </row>
    <row r="30" spans="1:10" ht="13" customHeight="1" x14ac:dyDescent="0.3">
      <c r="C30" s="202"/>
      <c r="D30" s="205" t="s">
        <v>214</v>
      </c>
      <c r="E30" s="207" t="s">
        <v>215</v>
      </c>
      <c r="F30" s="207"/>
      <c r="G30" s="207"/>
      <c r="H30" s="206"/>
      <c r="I30" s="206"/>
      <c r="J30" s="206"/>
    </row>
    <row r="31" spans="1:10" ht="26" customHeight="1" x14ac:dyDescent="0.3">
      <c r="C31" s="202"/>
      <c r="D31" s="218" t="s">
        <v>220</v>
      </c>
      <c r="E31" s="221" t="s">
        <v>221</v>
      </c>
      <c r="F31" s="221"/>
      <c r="G31" s="221"/>
      <c r="H31" s="221"/>
      <c r="I31" s="221"/>
      <c r="J31" s="206"/>
    </row>
    <row r="32" spans="1:10" ht="13" customHeight="1" x14ac:dyDescent="0.3">
      <c r="C32" s="202"/>
      <c r="D32" s="204"/>
      <c r="E32" s="202"/>
      <c r="F32" s="202"/>
      <c r="G32" s="202"/>
      <c r="H32" s="202"/>
      <c r="I32" s="202"/>
      <c r="J32" s="202"/>
    </row>
    <row r="33" spans="1:10" ht="30" customHeight="1" x14ac:dyDescent="0.3">
      <c r="C33" s="202"/>
      <c r="D33" s="205" t="s">
        <v>216</v>
      </c>
      <c r="E33" s="209"/>
      <c r="F33" s="209"/>
      <c r="G33" s="209"/>
      <c r="H33" s="209"/>
      <c r="I33" s="209" t="str">
        <f>+B1</f>
        <v>2026
apr-jun</v>
      </c>
      <c r="J33" s="209" t="str">
        <f>+B2</f>
        <v>2025 
apr-jun</v>
      </c>
    </row>
    <row r="34" spans="1:10" ht="13" customHeight="1" x14ac:dyDescent="0.3">
      <c r="C34" s="202"/>
      <c r="D34" s="203" t="s">
        <v>12</v>
      </c>
      <c r="E34" s="202"/>
      <c r="F34" s="202"/>
      <c r="G34" s="202"/>
      <c r="H34" s="202"/>
      <c r="I34" s="202"/>
      <c r="J34" s="202"/>
    </row>
    <row r="35" spans="1:10" ht="26" customHeight="1" x14ac:dyDescent="0.3">
      <c r="A35" s="25" t="s">
        <v>230</v>
      </c>
      <c r="C35" s="202"/>
      <c r="D35" s="204" t="s">
        <v>222</v>
      </c>
      <c r="E35" s="210"/>
      <c r="F35" s="210"/>
      <c r="G35" s="210"/>
      <c r="H35" s="210"/>
      <c r="I35" s="210" cm="1">
        <f t="array" ref="I35">+_xll.AaroGetInput($A$1,"SEK",$A35)/1000-_xll.AaroGetInput($A$3,"SEK",$A35)/1000</f>
        <v>-58.768912399999977</v>
      </c>
      <c r="J35" s="210" cm="1">
        <f t="array" ref="J35">+_xll.AaroGetInput($A$2,"SEK",$A35)/1000-_xll.AaroGetInput($A$4,"SEK",$A35)/1000</f>
        <v>-56.247348099999954</v>
      </c>
    </row>
    <row r="36" spans="1:10" ht="13" customHeight="1" x14ac:dyDescent="0.3">
      <c r="A36" s="25" t="s">
        <v>231</v>
      </c>
      <c r="C36" s="202"/>
      <c r="D36" s="204" t="s">
        <v>223</v>
      </c>
      <c r="E36" s="210"/>
      <c r="F36" s="210"/>
      <c r="G36" s="210"/>
      <c r="H36" s="210"/>
      <c r="I36" s="210" cm="1">
        <f t="array" ref="I36">+_xll.AaroGetInput($A$1,"SEK",$A36)/1000-_xll.AaroGetInput($A$3,"SEK",$A36)/1000</f>
        <v>-19.697389600000022</v>
      </c>
      <c r="J36" s="210" cm="1">
        <f t="array" ref="J36">+_xll.AaroGetInput($A$2,"SEK",$A36)/1000-_xll.AaroGetInput($A$4,"SEK",$A36)/1000</f>
        <v>-30.144056399999968</v>
      </c>
    </row>
    <row r="37" spans="1:10" ht="13" customHeight="1" x14ac:dyDescent="0.3">
      <c r="A37" s="25">
        <v>81</v>
      </c>
      <c r="C37" s="202"/>
      <c r="D37" s="204" t="s">
        <v>224</v>
      </c>
      <c r="E37" s="210"/>
      <c r="F37" s="210"/>
      <c r="G37" s="210"/>
      <c r="H37" s="210"/>
      <c r="I37" s="210" cm="1">
        <f t="array" ref="I37">+_xll.AaroGetInput($A$1,"SEK",$A37)/1000-_xll.AaroGetInput($A$3,"SEK",$A37)/1000</f>
        <v>-6.2174099999999992</v>
      </c>
      <c r="J37" s="210" cm="1">
        <f t="array" ref="J37">+_xll.AaroGetInput($A$2,"SEK",$A37)/1000-_xll.AaroGetInput($A$4,"SEK",$A37)/1000</f>
        <v>-10.883115800000001</v>
      </c>
    </row>
    <row r="38" spans="1:10" ht="13" customHeight="1" x14ac:dyDescent="0.3">
      <c r="A38" s="25" t="s">
        <v>226</v>
      </c>
      <c r="C38" s="202"/>
      <c r="D38" s="208" t="s">
        <v>225</v>
      </c>
      <c r="E38" s="219"/>
      <c r="F38" s="219"/>
      <c r="G38" s="219"/>
      <c r="H38" s="219"/>
      <c r="I38" s="219" cm="1">
        <f t="array" ref="I38">+_xll.AaroGetInput($A$1,"SEK",$A38)/1000-_xll.AaroGetInput($A$3,"SEK",$A38)/1000</f>
        <v>0</v>
      </c>
      <c r="J38" s="219" cm="1">
        <f t="array" ref="J38">+_xll.AaroGetInput($A$2,"SEK",$A38)/1000-_xll.AaroGetInput($A$4,"SEK",$A38)/1000</f>
        <v>0</v>
      </c>
    </row>
    <row r="39" spans="1:10" x14ac:dyDescent="0.3">
      <c r="C39" s="202"/>
      <c r="D39" s="205" t="s">
        <v>12</v>
      </c>
      <c r="E39" s="211"/>
      <c r="F39" s="211"/>
      <c r="G39" s="211"/>
      <c r="H39" s="211"/>
      <c r="I39" s="220">
        <f>SUM(I35:I38)</f>
        <v>-84.683712</v>
      </c>
      <c r="J39" s="220">
        <f>SUM(J35:J38)</f>
        <v>-97.274520299999921</v>
      </c>
    </row>
    <row r="40" spans="1:10" x14ac:dyDescent="0.3"/>
    <row r="41" spans="1:10" x14ac:dyDescent="0.3"/>
    <row r="42" spans="1:10" x14ac:dyDescent="0.3"/>
    <row r="43" spans="1:10" x14ac:dyDescent="0.3"/>
    <row r="44" spans="1:10" x14ac:dyDescent="0.3"/>
    <row r="45" spans="1:10" x14ac:dyDescent="0.3"/>
    <row r="46" spans="1:10" x14ac:dyDescent="0.3"/>
    <row r="47" spans="1:10" x14ac:dyDescent="0.3"/>
    <row r="48" spans="1:10"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4" x14ac:dyDescent="0.3"/>
    <row r="65" x14ac:dyDescent="0.3"/>
    <row r="67" x14ac:dyDescent="0.3"/>
    <row r="68" x14ac:dyDescent="0.3"/>
    <row r="69" x14ac:dyDescent="0.3"/>
    <row r="70"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4" x14ac:dyDescent="0.3"/>
    <row r="145" x14ac:dyDescent="0.3"/>
    <row r="146" x14ac:dyDescent="0.3"/>
    <row r="147" x14ac:dyDescent="0.3"/>
  </sheetData>
  <mergeCells count="3">
    <mergeCell ref="E19:I19"/>
    <mergeCell ref="E6:I6"/>
    <mergeCell ref="E31:I31"/>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12"/>
  <dimension ref="A1:M82"/>
  <sheetViews>
    <sheetView showGridLines="0" zoomScaleNormal="100" workbookViewId="0">
      <pane ySplit="1" topLeftCell="A5" activePane="bottomLeft" state="frozen"/>
      <selection activeCell="A32" sqref="A32"/>
      <selection pane="bottomLeft" activeCell="E10" sqref="E10"/>
    </sheetView>
  </sheetViews>
  <sheetFormatPr defaultColWidth="9.1796875" defaultRowHeight="15.5" x14ac:dyDescent="0.35"/>
  <cols>
    <col min="1" max="1" width="2.26953125" style="40" customWidth="1"/>
    <col min="2" max="2" width="1.81640625" style="25" customWidth="1"/>
    <col min="3" max="3" width="53.26953125" style="25" customWidth="1"/>
    <col min="4" max="4" width="6.453125" style="25" customWidth="1"/>
    <col min="5" max="5" width="13.453125" style="25" customWidth="1"/>
    <col min="6" max="6" width="1.7265625" style="25" customWidth="1"/>
    <col min="7" max="7" width="13.453125" style="25" customWidth="1"/>
    <col min="8" max="8" width="2.453125" style="25" customWidth="1"/>
    <col min="9" max="9" width="3.26953125" style="25" customWidth="1"/>
    <col min="10" max="16384" width="9.1796875" style="25"/>
  </cols>
  <sheetData>
    <row r="1" spans="1:13" s="1" customFormat="1" ht="30" customHeight="1" x14ac:dyDescent="0.35">
      <c r="D1" s="144" t="s">
        <v>7</v>
      </c>
      <c r="E1" s="2"/>
      <c r="F1" s="3"/>
      <c r="G1" s="2"/>
      <c r="I1" s="2"/>
    </row>
    <row r="2" spans="1:13" s="5" customFormat="1" ht="13" x14ac:dyDescent="0.3">
      <c r="A2" s="5">
        <v>1</v>
      </c>
      <c r="B2" s="6" t="str">
        <f>Rubrik_1</f>
        <v>Magnolia Bostad AB</v>
      </c>
    </row>
    <row r="3" spans="1:13" s="5" customFormat="1" ht="13" x14ac:dyDescent="0.3">
      <c r="A3" s="5">
        <v>1</v>
      </c>
      <c r="B3" s="7" t="str">
        <f>OrgNr</f>
        <v>556797-7078</v>
      </c>
      <c r="M3" s="8"/>
    </row>
    <row r="4" spans="1:13" s="5" customFormat="1" ht="13" x14ac:dyDescent="0.3">
      <c r="A4" s="5">
        <v>1</v>
      </c>
      <c r="B4" s="7"/>
      <c r="M4" s="8"/>
    </row>
    <row r="5" spans="1:13" s="9" customFormat="1" ht="18.5" x14ac:dyDescent="0.45">
      <c r="A5" s="9">
        <v>1</v>
      </c>
      <c r="B5" s="10" t="s">
        <v>53</v>
      </c>
      <c r="C5" s="11"/>
      <c r="D5" s="145"/>
      <c r="E5" s="146"/>
      <c r="F5" s="147"/>
      <c r="G5" s="148"/>
    </row>
    <row r="6" spans="1:13" s="9" customFormat="1" ht="18.5" x14ac:dyDescent="0.45">
      <c r="A6" s="12">
        <v>1</v>
      </c>
      <c r="B6" s="13" t="s">
        <v>51</v>
      </c>
      <c r="D6" s="149" t="s">
        <v>26</v>
      </c>
      <c r="E6" s="15">
        <f>Detta_år</f>
        <v>42644</v>
      </c>
      <c r="F6" s="15"/>
      <c r="G6" s="15">
        <f>Föreg_år</f>
        <v>42278</v>
      </c>
    </row>
    <row r="7" spans="1:13" s="9" customFormat="1" ht="12" customHeight="1" x14ac:dyDescent="0.35">
      <c r="A7" s="12">
        <v>1</v>
      </c>
      <c r="B7" s="17" t="s">
        <v>93</v>
      </c>
      <c r="D7" s="149"/>
      <c r="E7" s="15">
        <f>Balansd_i_år</f>
        <v>42735</v>
      </c>
      <c r="F7" s="15"/>
      <c r="G7" s="15">
        <f>Balansd_fg_år</f>
        <v>42369</v>
      </c>
    </row>
    <row r="8" spans="1:13" s="9" customFormat="1" ht="5.25" customHeight="1" x14ac:dyDescent="0.45">
      <c r="A8" s="12">
        <v>1</v>
      </c>
      <c r="B8" s="18"/>
      <c r="C8" s="83"/>
      <c r="D8" s="150"/>
      <c r="E8" s="20"/>
      <c r="F8" s="20"/>
      <c r="G8" s="20"/>
    </row>
    <row r="9" spans="1:13" s="12" customFormat="1" ht="15" customHeight="1" x14ac:dyDescent="0.3">
      <c r="A9" s="12">
        <v>1</v>
      </c>
      <c r="D9" s="21"/>
      <c r="E9" s="22"/>
      <c r="F9" s="151"/>
      <c r="G9" s="22"/>
    </row>
    <row r="10" spans="1:13" s="12" customFormat="1" ht="15" customHeight="1" x14ac:dyDescent="0.3">
      <c r="A10" s="12">
        <v>1</v>
      </c>
      <c r="C10" s="12" t="s">
        <v>11</v>
      </c>
      <c r="D10" s="21" t="s">
        <v>112</v>
      </c>
      <c r="E10" s="23">
        <v>0</v>
      </c>
      <c r="F10" s="151"/>
      <c r="G10" s="22">
        <v>0</v>
      </c>
    </row>
    <row r="11" spans="1:13" s="12" customFormat="1" ht="15" customHeight="1" x14ac:dyDescent="0.3">
      <c r="A11" s="12">
        <f>IF(E11&lt;&gt;0,1, IF(G11&lt;&gt;0,1,0))</f>
        <v>0</v>
      </c>
      <c r="C11" s="25" t="s">
        <v>28</v>
      </c>
      <c r="D11" s="21"/>
      <c r="E11" s="23">
        <v>0</v>
      </c>
      <c r="F11" s="151"/>
      <c r="G11" s="22">
        <v>0</v>
      </c>
    </row>
    <row r="12" spans="1:13" s="12" customFormat="1" ht="8.15" customHeight="1" x14ac:dyDescent="0.3">
      <c r="A12" s="12">
        <f>A13</f>
        <v>1</v>
      </c>
      <c r="C12" s="25"/>
      <c r="D12" s="21"/>
      <c r="E12" s="154"/>
      <c r="F12" s="151"/>
      <c r="G12" s="129"/>
    </row>
    <row r="13" spans="1:13" s="12" customFormat="1" ht="15" customHeight="1" x14ac:dyDescent="0.3">
      <c r="A13" s="12">
        <v>1</v>
      </c>
      <c r="B13" s="5"/>
      <c r="C13" s="5" t="s">
        <v>133</v>
      </c>
      <c r="D13" s="21"/>
      <c r="E13" s="29">
        <f>SUM(E10:E11)</f>
        <v>0</v>
      </c>
      <c r="F13" s="151"/>
      <c r="G13" s="29">
        <f>SUM(G10:G11)</f>
        <v>0</v>
      </c>
    </row>
    <row r="14" spans="1:13" s="12" customFormat="1" ht="15" customHeight="1" x14ac:dyDescent="0.3">
      <c r="A14" s="12">
        <f>A23</f>
        <v>0</v>
      </c>
      <c r="D14" s="21"/>
      <c r="E14" s="22"/>
      <c r="F14" s="151"/>
      <c r="G14" s="22"/>
    </row>
    <row r="15" spans="1:13" s="12" customFormat="1" ht="15" customHeight="1" x14ac:dyDescent="0.3">
      <c r="A15" s="12">
        <f>IF(E15&lt;&gt;0,1, IF(G15&lt;&gt;0,1,0))</f>
        <v>0</v>
      </c>
      <c r="C15" s="12" t="s">
        <v>30</v>
      </c>
      <c r="D15" s="21"/>
      <c r="E15" s="24">
        <v>0</v>
      </c>
      <c r="F15" s="151"/>
      <c r="G15" s="22">
        <v>0</v>
      </c>
    </row>
    <row r="16" spans="1:13" s="12" customFormat="1" ht="15" customHeight="1" x14ac:dyDescent="0.3">
      <c r="A16" s="12">
        <f>IF(E16&lt;&gt;0,1, IF(G16&lt;&gt;0,1,0))</f>
        <v>0</v>
      </c>
      <c r="C16" s="12" t="s">
        <v>31</v>
      </c>
      <c r="D16" s="21"/>
      <c r="E16" s="24">
        <v>0</v>
      </c>
      <c r="F16" s="151"/>
      <c r="G16" s="22">
        <v>0</v>
      </c>
    </row>
    <row r="17" spans="1:7" s="12" customFormat="1" ht="15" customHeight="1" x14ac:dyDescent="0.3">
      <c r="A17" s="12">
        <f>IF(E17&lt;&gt;0,1, IF(G17&lt;&gt;0,1,0))</f>
        <v>0</v>
      </c>
      <c r="C17" s="12" t="s">
        <v>32</v>
      </c>
      <c r="D17" s="21" t="s">
        <v>112</v>
      </c>
      <c r="E17" s="24">
        <v>0</v>
      </c>
      <c r="F17" s="151"/>
      <c r="G17" s="22">
        <v>0</v>
      </c>
    </row>
    <row r="18" spans="1:7" s="12" customFormat="1" ht="15" customHeight="1" x14ac:dyDescent="0.3">
      <c r="A18" s="12">
        <f>IF(E18&lt;&gt;0,1, IF(G18&lt;&gt;0,1,0))</f>
        <v>0</v>
      </c>
      <c r="C18" s="12" t="s">
        <v>135</v>
      </c>
      <c r="D18" s="21" t="s">
        <v>112</v>
      </c>
      <c r="E18" s="24">
        <v>0</v>
      </c>
      <c r="F18" s="151"/>
      <c r="G18" s="22">
        <v>0</v>
      </c>
    </row>
    <row r="19" spans="1:7" s="12" customFormat="1" ht="15" customHeight="1" x14ac:dyDescent="0.3">
      <c r="A19" s="12">
        <f>A20</f>
        <v>0</v>
      </c>
      <c r="C19" s="25" t="s">
        <v>33</v>
      </c>
      <c r="D19" s="21"/>
      <c r="E19" s="152"/>
      <c r="F19" s="151"/>
      <c r="G19" s="153"/>
    </row>
    <row r="20" spans="1:7" s="12" customFormat="1" ht="15" customHeight="1" x14ac:dyDescent="0.3">
      <c r="A20" s="12">
        <f>IF(E20&lt;&gt;0,1, IF(G20&lt;&gt;0,1,0))</f>
        <v>0</v>
      </c>
      <c r="C20" s="25" t="s">
        <v>34</v>
      </c>
      <c r="D20" s="21"/>
      <c r="E20" s="24">
        <v>0</v>
      </c>
      <c r="F20" s="151"/>
      <c r="G20" s="22">
        <v>0</v>
      </c>
    </row>
    <row r="21" spans="1:7" s="12" customFormat="1" ht="15" customHeight="1" x14ac:dyDescent="0.3">
      <c r="A21" s="12">
        <f>IF(E21&lt;&gt;0,1, IF(G21&lt;&gt;0,1,0))</f>
        <v>0</v>
      </c>
      <c r="C21" s="12" t="s">
        <v>35</v>
      </c>
      <c r="D21" s="21"/>
      <c r="E21" s="24">
        <v>0</v>
      </c>
      <c r="F21" s="151"/>
      <c r="G21" s="22">
        <v>0</v>
      </c>
    </row>
    <row r="22" spans="1:7" s="12" customFormat="1" ht="8.15" customHeight="1" x14ac:dyDescent="0.3">
      <c r="A22" s="12">
        <f>A23</f>
        <v>0</v>
      </c>
      <c r="D22" s="21"/>
      <c r="E22" s="129"/>
      <c r="F22" s="151"/>
      <c r="G22" s="129"/>
    </row>
    <row r="23" spans="1:7" s="12" customFormat="1" ht="15" customHeight="1" x14ac:dyDescent="0.3">
      <c r="A23" s="12">
        <f>IF(E23&lt;&gt;0,1, IF(G23&lt;&gt;0,1,0))</f>
        <v>0</v>
      </c>
      <c r="C23" s="5" t="s">
        <v>134</v>
      </c>
      <c r="D23" s="21"/>
      <c r="E23" s="29">
        <f>SUM(E15:E21)</f>
        <v>0</v>
      </c>
      <c r="F23" s="29"/>
      <c r="G23" s="29">
        <f>SUM(G13:G21)</f>
        <v>0</v>
      </c>
    </row>
    <row r="24" spans="1:7" s="12" customFormat="1" ht="15" customHeight="1" x14ac:dyDescent="0.3">
      <c r="A24" s="12">
        <v>1</v>
      </c>
      <c r="B24" s="28"/>
      <c r="D24" s="21"/>
      <c r="E24" s="29"/>
      <c r="F24" s="29"/>
      <c r="G24" s="29"/>
    </row>
    <row r="25" spans="1:7" s="12" customFormat="1" ht="15" customHeight="1" x14ac:dyDescent="0.3">
      <c r="A25" s="12">
        <v>1</v>
      </c>
      <c r="B25" s="28" t="s">
        <v>12</v>
      </c>
      <c r="D25" s="21"/>
      <c r="E25" s="29">
        <f>E13+E23</f>
        <v>0</v>
      </c>
      <c r="F25" s="29"/>
      <c r="G25" s="29">
        <f>G13+G23</f>
        <v>0</v>
      </c>
    </row>
    <row r="26" spans="1:7" s="12" customFormat="1" ht="15" customHeight="1" x14ac:dyDescent="0.3">
      <c r="A26" s="12">
        <v>1</v>
      </c>
      <c r="D26" s="21"/>
      <c r="E26" s="22"/>
      <c r="F26" s="151"/>
      <c r="G26" s="22"/>
    </row>
    <row r="27" spans="1:7" s="12" customFormat="1" ht="15" customHeight="1" x14ac:dyDescent="0.3">
      <c r="A27" s="12">
        <f t="shared" ref="A27:A33" si="0">IF(E27&lt;&gt;0,1, IF(G27&lt;&gt;0,1,0))</f>
        <v>0</v>
      </c>
      <c r="C27" s="12" t="s">
        <v>104</v>
      </c>
      <c r="D27" s="21"/>
      <c r="E27" s="23">
        <v>0</v>
      </c>
      <c r="F27" s="151"/>
      <c r="G27" s="23">
        <v>0</v>
      </c>
    </row>
    <row r="28" spans="1:7" s="12" customFormat="1" ht="15" customHeight="1" x14ac:dyDescent="0.3">
      <c r="A28" s="12">
        <f t="shared" si="0"/>
        <v>0</v>
      </c>
      <c r="C28" s="12" t="s">
        <v>105</v>
      </c>
      <c r="D28" s="21"/>
      <c r="E28" s="23">
        <v>0</v>
      </c>
      <c r="F28" s="151"/>
      <c r="G28" s="23">
        <v>0</v>
      </c>
    </row>
    <row r="29" spans="1:7" s="12" customFormat="1" ht="15" customHeight="1" x14ac:dyDescent="0.3">
      <c r="A29" s="12">
        <f t="shared" si="0"/>
        <v>0</v>
      </c>
      <c r="C29" s="12" t="s">
        <v>106</v>
      </c>
      <c r="D29" s="21"/>
      <c r="E29" s="23">
        <v>0</v>
      </c>
      <c r="F29" s="151"/>
      <c r="G29" s="23">
        <v>0</v>
      </c>
    </row>
    <row r="30" spans="1:7" s="12" customFormat="1" ht="15" customHeight="1" x14ac:dyDescent="0.3">
      <c r="A30" s="12">
        <f t="shared" si="0"/>
        <v>0</v>
      </c>
      <c r="C30" s="25" t="s">
        <v>109</v>
      </c>
      <c r="D30" s="21" t="s">
        <v>112</v>
      </c>
      <c r="E30" s="23">
        <v>0</v>
      </c>
      <c r="F30" s="151"/>
      <c r="G30" s="23">
        <v>0</v>
      </c>
    </row>
    <row r="31" spans="1:7" s="12" customFormat="1" ht="15" customHeight="1" x14ac:dyDescent="0.3">
      <c r="A31" s="12">
        <f t="shared" si="0"/>
        <v>0</v>
      </c>
      <c r="C31" s="25" t="s">
        <v>110</v>
      </c>
      <c r="D31" s="21" t="s">
        <v>112</v>
      </c>
      <c r="E31" s="23">
        <v>0</v>
      </c>
      <c r="F31" s="151"/>
      <c r="G31" s="23">
        <v>0</v>
      </c>
    </row>
    <row r="32" spans="1:7" s="12" customFormat="1" ht="8.15" customHeight="1" x14ac:dyDescent="0.3">
      <c r="A32" s="12">
        <f>A33</f>
        <v>0</v>
      </c>
      <c r="D32" s="21"/>
      <c r="E32" s="26"/>
      <c r="F32" s="151"/>
      <c r="G32" s="129"/>
    </row>
    <row r="33" spans="1:9" s="12" customFormat="1" ht="15" customHeight="1" x14ac:dyDescent="0.3">
      <c r="A33" s="12">
        <f t="shared" si="0"/>
        <v>0</v>
      </c>
      <c r="B33" s="28" t="s">
        <v>84</v>
      </c>
      <c r="D33" s="21"/>
      <c r="E33" s="29">
        <f>SUM(E23:E31)</f>
        <v>0</v>
      </c>
      <c r="F33" s="151"/>
      <c r="G33" s="29">
        <f>SUM(G23:G31)</f>
        <v>0</v>
      </c>
    </row>
    <row r="34" spans="1:9" s="12" customFormat="1" ht="15" customHeight="1" x14ac:dyDescent="0.3">
      <c r="A34" s="12">
        <f>A33</f>
        <v>0</v>
      </c>
      <c r="D34" s="21"/>
      <c r="E34" s="22"/>
      <c r="F34" s="151"/>
      <c r="G34" s="22"/>
    </row>
    <row r="35" spans="1:9" s="12" customFormat="1" ht="15" customHeight="1" x14ac:dyDescent="0.3">
      <c r="A35" s="12">
        <v>1</v>
      </c>
      <c r="C35" s="12" t="s">
        <v>111</v>
      </c>
      <c r="D35" s="21" t="s">
        <v>112</v>
      </c>
      <c r="E35" s="30">
        <v>0</v>
      </c>
      <c r="F35" s="151"/>
      <c r="G35" s="30">
        <v>0</v>
      </c>
    </row>
    <row r="36" spans="1:9" s="12" customFormat="1" ht="15" customHeight="1" x14ac:dyDescent="0.3">
      <c r="A36" s="12">
        <v>1</v>
      </c>
      <c r="D36" s="21"/>
      <c r="E36" s="30"/>
      <c r="F36" s="151"/>
      <c r="G36" s="30"/>
    </row>
    <row r="37" spans="1:9" s="12" customFormat="1" ht="20.25" customHeight="1" x14ac:dyDescent="0.3">
      <c r="A37" s="12">
        <v>1</v>
      </c>
      <c r="B37" s="31" t="s">
        <v>41</v>
      </c>
      <c r="C37" s="32"/>
      <c r="D37" s="33"/>
      <c r="E37" s="34">
        <f>SUM(E33:E35)</f>
        <v>0</v>
      </c>
      <c r="F37" s="35"/>
      <c r="G37" s="34">
        <f>SUM(G33:G35)</f>
        <v>0</v>
      </c>
    </row>
    <row r="38" spans="1:9" s="12" customFormat="1" ht="15" customHeight="1" x14ac:dyDescent="0.3">
      <c r="A38" s="12">
        <v>1</v>
      </c>
      <c r="B38" s="8"/>
      <c r="C38" s="36" t="e">
        <f>IF(AND(E38="",G38=""),"","Resultat enl RR stämmer ej med BR")</f>
        <v>#REF!</v>
      </c>
      <c r="D38" s="37"/>
      <c r="E38" s="38" t="e">
        <f>IF(#REF!="ok","",#REF!-E37)</f>
        <v>#REF!</v>
      </c>
      <c r="F38" s="155"/>
      <c r="G38" s="38" t="e">
        <f>IF(#REF!="ok","",#REF!-G37)</f>
        <v>#REF!</v>
      </c>
      <c r="I38" s="131" t="s">
        <v>42</v>
      </c>
    </row>
    <row r="39" spans="1:9" s="40" customFormat="1" ht="15" customHeight="1" x14ac:dyDescent="0.35">
      <c r="A39" s="21">
        <v>1</v>
      </c>
      <c r="B39" s="5" t="s">
        <v>113</v>
      </c>
      <c r="C39" s="41"/>
      <c r="D39" s="42"/>
      <c r="E39" s="44"/>
      <c r="F39" s="43"/>
      <c r="G39" s="44"/>
    </row>
    <row r="40" spans="1:9" s="40" customFormat="1" ht="15" customHeight="1" x14ac:dyDescent="0.35">
      <c r="A40" s="21">
        <v>1</v>
      </c>
      <c r="C40" s="12" t="s">
        <v>114</v>
      </c>
      <c r="D40" s="45"/>
      <c r="E40" s="158">
        <f>K_Resultat_RR_k-E41</f>
        <v>0</v>
      </c>
      <c r="F40" s="46"/>
      <c r="G40" s="158">
        <f>K_Res_fg_RR_k</f>
        <v>0</v>
      </c>
    </row>
    <row r="41" spans="1:9" s="40" customFormat="1" ht="15" customHeight="1" x14ac:dyDescent="0.35">
      <c r="A41" s="21">
        <v>1</v>
      </c>
      <c r="C41" s="12" t="s">
        <v>115</v>
      </c>
      <c r="D41" s="45"/>
      <c r="E41" s="128">
        <v>0</v>
      </c>
      <c r="F41" s="128"/>
      <c r="G41" s="128">
        <v>0</v>
      </c>
    </row>
    <row r="42" spans="1:9" s="40" customFormat="1" ht="15" customHeight="1" x14ac:dyDescent="0.35">
      <c r="A42" s="21">
        <v>1</v>
      </c>
      <c r="C42" s="12"/>
      <c r="D42" s="45"/>
      <c r="E42" s="12"/>
      <c r="F42" s="47"/>
      <c r="G42" s="12"/>
    </row>
    <row r="43" spans="1:9" s="40" customFormat="1" ht="15" customHeight="1" x14ac:dyDescent="0.35">
      <c r="A43" s="21">
        <v>1</v>
      </c>
      <c r="B43" s="5" t="s">
        <v>116</v>
      </c>
      <c r="C43" s="12"/>
      <c r="D43" s="21" t="s">
        <v>112</v>
      </c>
      <c r="E43" s="12"/>
      <c r="F43" s="47"/>
      <c r="G43" s="12"/>
    </row>
    <row r="44" spans="1:9" s="40" customFormat="1" ht="15" customHeight="1" x14ac:dyDescent="0.35">
      <c r="A44" s="21">
        <v>1</v>
      </c>
      <c r="C44" s="12" t="s">
        <v>117</v>
      </c>
      <c r="D44" s="45"/>
      <c r="E44" s="128">
        <v>0</v>
      </c>
      <c r="F44" s="128"/>
      <c r="G44" s="128">
        <v>0</v>
      </c>
    </row>
    <row r="45" spans="1:9" s="40" customFormat="1" x14ac:dyDescent="0.35">
      <c r="A45" s="21">
        <v>1</v>
      </c>
      <c r="C45" s="12" t="s">
        <v>118</v>
      </c>
      <c r="D45" s="48"/>
      <c r="E45" s="128">
        <v>0</v>
      </c>
      <c r="F45" s="128"/>
      <c r="G45" s="128">
        <v>0</v>
      </c>
    </row>
    <row r="46" spans="1:9" s="40" customFormat="1" x14ac:dyDescent="0.35">
      <c r="A46" s="21">
        <v>1</v>
      </c>
      <c r="D46" s="48"/>
      <c r="F46" s="49"/>
    </row>
    <row r="47" spans="1:9" s="40" customFormat="1" x14ac:dyDescent="0.35">
      <c r="A47" s="21">
        <f t="shared" ref="A47" si="1">IF(E47&lt;&gt;0,1, IF(G47&lt;&gt;0,1,0))</f>
        <v>0</v>
      </c>
      <c r="B47" s="5" t="s">
        <v>119</v>
      </c>
      <c r="D47" s="48"/>
      <c r="E47" s="128">
        <v>0</v>
      </c>
      <c r="F47" s="128"/>
      <c r="G47" s="128">
        <v>0</v>
      </c>
    </row>
    <row r="48" spans="1:9" s="40" customFormat="1" x14ac:dyDescent="0.35">
      <c r="A48" s="21">
        <f>A47</f>
        <v>0</v>
      </c>
      <c r="D48" s="48"/>
      <c r="F48" s="49"/>
    </row>
    <row r="49" spans="1:8" s="9" customFormat="1" ht="18.75" customHeight="1" x14ac:dyDescent="0.45">
      <c r="A49" s="21">
        <v>1</v>
      </c>
      <c r="B49" s="10" t="s">
        <v>122</v>
      </c>
      <c r="C49" s="11"/>
      <c r="D49" s="159"/>
      <c r="E49" s="160"/>
      <c r="F49" s="160"/>
      <c r="G49" s="160"/>
    </row>
    <row r="50" spans="1:8" s="9" customFormat="1" ht="18.75" customHeight="1" x14ac:dyDescent="0.45">
      <c r="A50" s="21">
        <v>1</v>
      </c>
      <c r="B50" s="13" t="s">
        <v>123</v>
      </c>
      <c r="D50" s="14" t="s">
        <v>26</v>
      </c>
      <c r="E50" s="15">
        <f>Detta_år</f>
        <v>42644</v>
      </c>
      <c r="F50" s="15"/>
      <c r="G50" s="15">
        <f>Föreg_år</f>
        <v>42278</v>
      </c>
    </row>
    <row r="51" spans="1:8" s="9" customFormat="1" ht="12" customHeight="1" x14ac:dyDescent="0.35">
      <c r="A51" s="21">
        <v>1</v>
      </c>
      <c r="B51" s="17" t="s">
        <v>93</v>
      </c>
      <c r="D51" s="14"/>
      <c r="E51" s="15">
        <f>Balansd_i_år</f>
        <v>42735</v>
      </c>
      <c r="F51" s="15"/>
      <c r="G51" s="15">
        <f>Balansd_fg_år</f>
        <v>42369</v>
      </c>
    </row>
    <row r="52" spans="1:8" s="12" customFormat="1" ht="6" customHeight="1" x14ac:dyDescent="0.3">
      <c r="A52" s="21">
        <v>1</v>
      </c>
      <c r="B52" s="161"/>
      <c r="C52" s="19"/>
      <c r="D52" s="19"/>
      <c r="E52" s="19"/>
      <c r="F52" s="19"/>
      <c r="G52" s="19"/>
      <c r="H52" s="16"/>
    </row>
    <row r="53" spans="1:8" s="12" customFormat="1" ht="18.75" customHeight="1" x14ac:dyDescent="0.3">
      <c r="A53" s="21">
        <v>1</v>
      </c>
      <c r="C53" s="12" t="s">
        <v>22</v>
      </c>
      <c r="D53" s="21"/>
      <c r="E53" s="157" t="e">
        <f>K_Resultat_RR_f</f>
        <v>#REF!</v>
      </c>
      <c r="F53" s="162"/>
      <c r="G53" s="157" t="e">
        <f>K_Res_fg_RR_f</f>
        <v>#REF!</v>
      </c>
      <c r="H53" s="24"/>
    </row>
    <row r="54" spans="1:8" s="12" customFormat="1" ht="15" customHeight="1" x14ac:dyDescent="0.3">
      <c r="A54" s="21">
        <v>1</v>
      </c>
      <c r="D54" s="21"/>
      <c r="E54" s="157"/>
      <c r="F54" s="162"/>
      <c r="G54" s="157"/>
      <c r="H54" s="24"/>
    </row>
    <row r="55" spans="1:8" s="5" customFormat="1" ht="15" customHeight="1" x14ac:dyDescent="0.3">
      <c r="A55" s="21">
        <v>1</v>
      </c>
      <c r="B55" s="5" t="s">
        <v>127</v>
      </c>
      <c r="D55" s="14"/>
      <c r="E55" s="163"/>
      <c r="F55" s="164"/>
      <c r="G55" s="163"/>
      <c r="H55" s="165"/>
    </row>
    <row r="56" spans="1:8" s="12" customFormat="1" ht="15" customHeight="1" x14ac:dyDescent="0.3">
      <c r="A56" s="21">
        <f>A60</f>
        <v>0</v>
      </c>
      <c r="C56" s="5" t="s">
        <v>124</v>
      </c>
      <c r="D56" s="21"/>
      <c r="E56" s="157"/>
      <c r="F56" s="162"/>
      <c r="G56" s="157"/>
      <c r="H56" s="24"/>
    </row>
    <row r="57" spans="1:8" s="12" customFormat="1" ht="31.5" customHeight="1" x14ac:dyDescent="0.3">
      <c r="A57" s="21">
        <f t="shared" ref="A57:A60" si="2">IF(E57&lt;&gt;0,1, IF(G57&lt;&gt;0,1,0))</f>
        <v>0</v>
      </c>
      <c r="C57" s="166" t="s">
        <v>125</v>
      </c>
      <c r="D57" s="21"/>
      <c r="E57" s="128">
        <v>0</v>
      </c>
      <c r="F57" s="128"/>
      <c r="G57" s="128">
        <v>0</v>
      </c>
      <c r="H57" s="24"/>
    </row>
    <row r="58" spans="1:8" s="12" customFormat="1" ht="15" customHeight="1" x14ac:dyDescent="0.3">
      <c r="A58" s="21">
        <f t="shared" si="2"/>
        <v>0</v>
      </c>
      <c r="C58" s="12" t="s">
        <v>126</v>
      </c>
      <c r="D58" s="21"/>
      <c r="E58" s="128">
        <v>0</v>
      </c>
      <c r="F58" s="128"/>
      <c r="G58" s="128">
        <v>0</v>
      </c>
      <c r="H58" s="24"/>
    </row>
    <row r="59" spans="1:8" s="12" customFormat="1" ht="7.5" customHeight="1" x14ac:dyDescent="0.3">
      <c r="A59" s="21">
        <f>A60</f>
        <v>0</v>
      </c>
      <c r="D59" s="21"/>
      <c r="E59" s="26"/>
      <c r="G59" s="26"/>
      <c r="H59" s="24"/>
    </row>
    <row r="60" spans="1:8" s="12" customFormat="1" ht="13" x14ac:dyDescent="0.3">
      <c r="A60" s="21">
        <f t="shared" si="2"/>
        <v>0</v>
      </c>
      <c r="D60" s="21"/>
      <c r="E60" s="29">
        <f>SUM(E57:E59)</f>
        <v>0</v>
      </c>
      <c r="G60" s="29">
        <f>SUM(G57:G59)</f>
        <v>0</v>
      </c>
      <c r="H60" s="24"/>
    </row>
    <row r="61" spans="1:8" s="12" customFormat="1" ht="13" x14ac:dyDescent="0.3">
      <c r="A61" s="21">
        <f>A67</f>
        <v>0</v>
      </c>
      <c r="C61" s="5" t="s">
        <v>128</v>
      </c>
      <c r="D61" s="21"/>
      <c r="E61" s="157"/>
      <c r="F61" s="162"/>
      <c r="G61" s="157"/>
      <c r="H61" s="24"/>
    </row>
    <row r="62" spans="1:8" s="12" customFormat="1" ht="19.5" customHeight="1" x14ac:dyDescent="0.3">
      <c r="A62" s="21">
        <f t="shared" ref="A62:A65" si="3">IF(E62&lt;&gt;0,1, IF(G62&lt;&gt;0,1,0))</f>
        <v>0</v>
      </c>
      <c r="C62" s="166" t="s">
        <v>130</v>
      </c>
      <c r="D62" s="21"/>
      <c r="E62" s="128">
        <v>0</v>
      </c>
      <c r="F62" s="128"/>
      <c r="G62" s="128">
        <v>0</v>
      </c>
      <c r="H62" s="24"/>
    </row>
    <row r="63" spans="1:8" s="12" customFormat="1" ht="13" x14ac:dyDescent="0.3">
      <c r="A63" s="21">
        <f t="shared" si="3"/>
        <v>0</v>
      </c>
      <c r="C63" s="166" t="s">
        <v>131</v>
      </c>
      <c r="D63" s="21"/>
      <c r="E63" s="128">
        <v>0</v>
      </c>
      <c r="F63" s="128"/>
      <c r="G63" s="128">
        <v>0</v>
      </c>
      <c r="H63" s="24"/>
    </row>
    <row r="64" spans="1:8" s="12" customFormat="1" ht="13" x14ac:dyDescent="0.3">
      <c r="A64" s="21">
        <f t="shared" si="3"/>
        <v>0</v>
      </c>
      <c r="C64" s="166" t="s">
        <v>129</v>
      </c>
      <c r="D64" s="21"/>
      <c r="E64" s="128">
        <v>0</v>
      </c>
      <c r="F64" s="128"/>
      <c r="G64" s="128">
        <v>0</v>
      </c>
      <c r="H64" s="24"/>
    </row>
    <row r="65" spans="1:8" s="12" customFormat="1" ht="13" x14ac:dyDescent="0.3">
      <c r="A65" s="21">
        <f t="shared" si="3"/>
        <v>0</v>
      </c>
      <c r="C65" s="12" t="s">
        <v>126</v>
      </c>
      <c r="D65" s="21"/>
      <c r="E65" s="128">
        <v>0</v>
      </c>
      <c r="F65" s="128"/>
      <c r="G65" s="128">
        <v>0</v>
      </c>
      <c r="H65" s="24"/>
    </row>
    <row r="66" spans="1:8" s="12" customFormat="1" ht="7.5" customHeight="1" x14ac:dyDescent="0.3">
      <c r="A66" s="21">
        <f>A67</f>
        <v>0</v>
      </c>
      <c r="D66" s="21"/>
      <c r="E66" s="26"/>
      <c r="G66" s="26"/>
      <c r="H66" s="24"/>
    </row>
    <row r="67" spans="1:8" s="12" customFormat="1" ht="13" x14ac:dyDescent="0.3">
      <c r="A67" s="21">
        <f t="shared" ref="A67" si="4">IF(E67&lt;&gt;0,1, IF(G67&lt;&gt;0,1,0))</f>
        <v>0</v>
      </c>
      <c r="D67" s="21"/>
      <c r="E67" s="29">
        <f>SUM(E62:E66)</f>
        <v>0</v>
      </c>
      <c r="G67" s="29">
        <f>SUM(G62:G66)</f>
        <v>0</v>
      </c>
      <c r="H67" s="24"/>
    </row>
    <row r="68" spans="1:8" s="12" customFormat="1" ht="7.5" customHeight="1" x14ac:dyDescent="0.3">
      <c r="A68" s="21">
        <v>1</v>
      </c>
      <c r="D68" s="21"/>
      <c r="E68" s="29"/>
      <c r="G68" s="29"/>
      <c r="H68" s="24"/>
    </row>
    <row r="69" spans="1:8" s="12" customFormat="1" ht="15" customHeight="1" x14ac:dyDescent="0.3">
      <c r="A69" s="21">
        <v>1</v>
      </c>
      <c r="B69" s="5" t="s">
        <v>132</v>
      </c>
      <c r="D69" s="21"/>
      <c r="E69" s="29">
        <f>E60+E67</f>
        <v>0</v>
      </c>
      <c r="F69" s="30"/>
      <c r="G69" s="29">
        <f>G60+G67</f>
        <v>0</v>
      </c>
      <c r="H69" s="30"/>
    </row>
    <row r="70" spans="1:8" s="12" customFormat="1" ht="15" customHeight="1" x14ac:dyDescent="0.3">
      <c r="A70" s="21">
        <v>1</v>
      </c>
      <c r="B70" s="5"/>
      <c r="D70" s="21"/>
      <c r="E70" s="29"/>
      <c r="F70" s="30"/>
      <c r="G70" s="29"/>
      <c r="H70" s="30"/>
    </row>
    <row r="71" spans="1:8" s="12" customFormat="1" ht="15" x14ac:dyDescent="0.35">
      <c r="A71" s="21">
        <v>1</v>
      </c>
      <c r="B71" s="5" t="s">
        <v>152</v>
      </c>
      <c r="C71" s="41"/>
      <c r="D71" s="42"/>
      <c r="E71" s="44"/>
      <c r="F71" s="43"/>
      <c r="G71" s="44"/>
      <c r="H71" s="30"/>
    </row>
    <row r="72" spans="1:8" s="12" customFormat="1" x14ac:dyDescent="0.35">
      <c r="A72" s="21">
        <v>1</v>
      </c>
      <c r="B72" s="40"/>
      <c r="C72" s="12" t="s">
        <v>114</v>
      </c>
      <c r="D72" s="45"/>
      <c r="E72" s="158">
        <f>E69-E73</f>
        <v>0</v>
      </c>
      <c r="F72" s="46"/>
      <c r="G72" s="158">
        <f>G69-G73</f>
        <v>0</v>
      </c>
      <c r="H72" s="30"/>
    </row>
    <row r="73" spans="1:8" s="12" customFormat="1" x14ac:dyDescent="0.35">
      <c r="A73" s="21">
        <v>1</v>
      </c>
      <c r="B73" s="40"/>
      <c r="C73" s="12" t="s">
        <v>115</v>
      </c>
      <c r="D73" s="45"/>
      <c r="E73" s="128">
        <v>0</v>
      </c>
      <c r="F73" s="128"/>
      <c r="G73" s="128">
        <v>0</v>
      </c>
      <c r="H73" s="30"/>
    </row>
    <row r="74" spans="1:8" s="12" customFormat="1" ht="7.5" customHeight="1" x14ac:dyDescent="0.3">
      <c r="A74" s="21">
        <v>1</v>
      </c>
      <c r="D74" s="21"/>
      <c r="E74" s="30"/>
      <c r="F74" s="30"/>
      <c r="G74" s="30"/>
      <c r="H74" s="30"/>
    </row>
    <row r="75" spans="1:8" s="12" customFormat="1" ht="20.25" customHeight="1" x14ac:dyDescent="0.3">
      <c r="A75" s="21">
        <v>1</v>
      </c>
      <c r="B75" s="31" t="s">
        <v>121</v>
      </c>
      <c r="C75" s="32"/>
      <c r="D75" s="33"/>
      <c r="E75" s="34" t="e">
        <f>E53+E69</f>
        <v>#REF!</v>
      </c>
      <c r="F75" s="35"/>
      <c r="G75" s="34" t="e">
        <f>G53+G69</f>
        <v>#REF!</v>
      </c>
      <c r="H75" s="29"/>
    </row>
    <row r="76" spans="1:8" ht="13" x14ac:dyDescent="0.3">
      <c r="A76" s="12">
        <f>A75</f>
        <v>1</v>
      </c>
    </row>
    <row r="80" spans="1:8" ht="13" x14ac:dyDescent="0.3">
      <c r="A80" s="12"/>
    </row>
    <row r="81" spans="1:1" ht="13" x14ac:dyDescent="0.3">
      <c r="A81" s="12"/>
    </row>
    <row r="82" spans="1:1" ht="13" x14ac:dyDescent="0.3">
      <c r="A82" s="12"/>
    </row>
  </sheetData>
  <autoFilter ref="A1:A75" xr:uid="{00000000-0009-0000-0000-000003000000}"/>
  <dataConsolidate/>
  <phoneticPr fontId="14" type="noConversion"/>
  <printOptions horizontalCentered="1"/>
  <pageMargins left="0.59055118110236227" right="7.874015748031496E-2" top="0.86614173228346458" bottom="0.98425196850393704" header="0.51181102362204722" footer="0.51181102362204722"/>
  <pageSetup paperSize="9" scale="64" orientation="portrait" blackAndWhite="1" r:id="rId1"/>
  <headerFooter alignWithMargins="0">
    <oddHeader>&amp;R&amp;"-,Normal"&amp;P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
    <pageSetUpPr autoPageBreaks="0"/>
  </sheetPr>
  <dimension ref="A1:I65"/>
  <sheetViews>
    <sheetView showGridLines="0" zoomScaleNormal="100" workbookViewId="0">
      <pane ySplit="1" topLeftCell="A2" activePane="bottomLeft" state="frozen"/>
      <selection activeCell="A32" sqref="A32"/>
      <selection pane="bottomLeft" activeCell="E11" sqref="E11"/>
    </sheetView>
  </sheetViews>
  <sheetFormatPr defaultColWidth="9.1796875" defaultRowHeight="15.5" x14ac:dyDescent="0.35"/>
  <cols>
    <col min="1" max="1" width="2.54296875" style="40" customWidth="1"/>
    <col min="2" max="2" width="1.81640625" style="40" customWidth="1"/>
    <col min="3" max="3" width="48.7265625" style="40" customWidth="1"/>
    <col min="4" max="4" width="13.453125" style="48" customWidth="1"/>
    <col min="5" max="5" width="13.453125" style="49" customWidth="1"/>
    <col min="6" max="6" width="3.1796875" style="49" customWidth="1"/>
    <col min="7" max="7" width="11.7265625" style="49" customWidth="1"/>
    <col min="8" max="8" width="2.54296875" style="49" customWidth="1"/>
    <col min="9" max="9" width="7" style="40" customWidth="1"/>
    <col min="10" max="16384" width="9.1796875" style="40"/>
  </cols>
  <sheetData>
    <row r="1" spans="1:9" s="1" customFormat="1" ht="30" customHeight="1" x14ac:dyDescent="0.35">
      <c r="D1" s="144" t="s">
        <v>81</v>
      </c>
      <c r="E1" s="2"/>
      <c r="F1" s="3"/>
      <c r="G1" s="2"/>
      <c r="H1" s="2"/>
    </row>
    <row r="2" spans="1:9" s="5" customFormat="1" ht="13" x14ac:dyDescent="0.3">
      <c r="A2" s="5">
        <v>1</v>
      </c>
      <c r="B2" s="6" t="str">
        <f>Rubrik_1</f>
        <v>Magnolia Bostad AB</v>
      </c>
    </row>
    <row r="3" spans="1:9" s="5" customFormat="1" ht="13" x14ac:dyDescent="0.3">
      <c r="A3" s="5">
        <v>1</v>
      </c>
      <c r="B3" s="7" t="str">
        <f>OrgNr</f>
        <v>556797-7078</v>
      </c>
      <c r="I3" s="8"/>
    </row>
    <row r="4" spans="1:9" s="5" customFormat="1" ht="13" x14ac:dyDescent="0.3">
      <c r="A4" s="5">
        <v>1</v>
      </c>
      <c r="B4" s="7"/>
      <c r="I4" s="8"/>
    </row>
    <row r="5" spans="1:9" s="9" customFormat="1" ht="18.75" customHeight="1" x14ac:dyDescent="0.45">
      <c r="A5" s="9">
        <v>1</v>
      </c>
      <c r="B5" s="10" t="s">
        <v>52</v>
      </c>
      <c r="C5" s="11"/>
      <c r="D5" s="11"/>
      <c r="E5" s="11"/>
      <c r="F5" s="11"/>
      <c r="G5" s="11"/>
    </row>
    <row r="6" spans="1:9" ht="18.75" customHeight="1" x14ac:dyDescent="0.45">
      <c r="A6" s="12">
        <v>1</v>
      </c>
      <c r="B6" s="13" t="s">
        <v>51</v>
      </c>
      <c r="C6" s="9"/>
      <c r="D6" s="149" t="s">
        <v>26</v>
      </c>
      <c r="E6" s="15">
        <f>Detta_år</f>
        <v>42644</v>
      </c>
      <c r="F6" s="15"/>
      <c r="G6" s="15">
        <f>Föreg_år</f>
        <v>42278</v>
      </c>
      <c r="H6" s="16"/>
    </row>
    <row r="7" spans="1:9" ht="12" customHeight="1" x14ac:dyDescent="0.35">
      <c r="A7" s="12">
        <v>1</v>
      </c>
      <c r="B7" s="17" t="s">
        <v>93</v>
      </c>
      <c r="C7" s="9"/>
      <c r="D7" s="149"/>
      <c r="E7" s="15">
        <f>Balansd_i_år</f>
        <v>42735</v>
      </c>
      <c r="F7" s="15"/>
      <c r="G7" s="15">
        <f>Balansd_fg_år</f>
        <v>42369</v>
      </c>
      <c r="H7" s="16"/>
    </row>
    <row r="8" spans="1:9" ht="5.25" customHeight="1" x14ac:dyDescent="0.45">
      <c r="A8" s="12">
        <v>1</v>
      </c>
      <c r="B8" s="18"/>
      <c r="C8" s="83"/>
      <c r="D8" s="150"/>
      <c r="E8" s="20"/>
      <c r="F8" s="20"/>
      <c r="G8" s="20"/>
      <c r="H8" s="16"/>
    </row>
    <row r="9" spans="1:9" s="12" customFormat="1" ht="15" customHeight="1" x14ac:dyDescent="0.3">
      <c r="A9" s="12">
        <v>1</v>
      </c>
      <c r="D9" s="21"/>
      <c r="E9" s="22"/>
      <c r="F9" s="22"/>
      <c r="G9" s="22"/>
      <c r="H9" s="22"/>
    </row>
    <row r="10" spans="1:9" s="12" customFormat="1" ht="15" customHeight="1" x14ac:dyDescent="0.3">
      <c r="A10" s="12">
        <v>1</v>
      </c>
      <c r="B10" s="5" t="s">
        <v>27</v>
      </c>
      <c r="D10" s="21"/>
      <c r="E10" s="22"/>
      <c r="F10" s="22"/>
      <c r="G10" s="22"/>
      <c r="H10" s="22"/>
    </row>
    <row r="11" spans="1:9" s="12" customFormat="1" ht="15" customHeight="1" x14ac:dyDescent="0.3">
      <c r="A11" s="12">
        <f>IF(E11&lt;&gt;0,1, IF(G11&lt;&gt;0,1,0))</f>
        <v>0</v>
      </c>
      <c r="C11" s="12" t="s">
        <v>11</v>
      </c>
      <c r="D11" s="21" t="s">
        <v>112</v>
      </c>
      <c r="E11" s="23">
        <v>0</v>
      </c>
      <c r="F11" s="23"/>
      <c r="G11" s="23">
        <v>0</v>
      </c>
      <c r="H11" s="24"/>
    </row>
    <row r="12" spans="1:9" s="12" customFormat="1" ht="15" customHeight="1" x14ac:dyDescent="0.3">
      <c r="A12" s="12">
        <f>IF(E12&lt;&gt;0,1, IF(G12&lt;&gt;0,1,0))</f>
        <v>0</v>
      </c>
      <c r="C12" s="25" t="s">
        <v>28</v>
      </c>
      <c r="D12" s="21" t="s">
        <v>112</v>
      </c>
      <c r="E12" s="23">
        <v>0</v>
      </c>
      <c r="F12" s="24"/>
      <c r="G12" s="23">
        <v>0</v>
      </c>
      <c r="H12" s="24"/>
    </row>
    <row r="13" spans="1:9" s="12" customFormat="1" ht="8.15" customHeight="1" x14ac:dyDescent="0.3">
      <c r="A13" s="12">
        <f>A14</f>
        <v>0</v>
      </c>
      <c r="C13" s="25"/>
      <c r="D13" s="21"/>
      <c r="E13" s="154"/>
      <c r="F13" s="24"/>
      <c r="G13" s="154"/>
      <c r="H13" s="24"/>
    </row>
    <row r="14" spans="1:9" s="12" customFormat="1" ht="15" customHeight="1" x14ac:dyDescent="0.3">
      <c r="A14" s="12">
        <f>IF(E14&lt;&gt;0,1, IF(G14&lt;&gt;0,1,0))</f>
        <v>0</v>
      </c>
      <c r="B14" s="5"/>
      <c r="C14" s="5" t="s">
        <v>133</v>
      </c>
      <c r="D14" s="21"/>
      <c r="E14" s="29">
        <f>SUM(E11:E12)</f>
        <v>0</v>
      </c>
      <c r="F14" s="29"/>
      <c r="G14" s="29">
        <f>SUM(G11:G12)</f>
        <v>0</v>
      </c>
      <c r="H14" s="29"/>
    </row>
    <row r="15" spans="1:9" s="12" customFormat="1" ht="15" customHeight="1" x14ac:dyDescent="0.3">
      <c r="A15" s="12">
        <f>A14</f>
        <v>0</v>
      </c>
      <c r="D15" s="21"/>
      <c r="E15" s="22"/>
      <c r="F15" s="22"/>
      <c r="G15" s="22"/>
      <c r="H15" s="22"/>
    </row>
    <row r="16" spans="1:9" s="12" customFormat="1" ht="15" customHeight="1" x14ac:dyDescent="0.3">
      <c r="A16" s="12">
        <v>1</v>
      </c>
      <c r="B16" s="5" t="s">
        <v>29</v>
      </c>
      <c r="D16" s="21"/>
      <c r="E16" s="22"/>
      <c r="F16" s="22"/>
      <c r="G16" s="22"/>
      <c r="H16" s="22"/>
    </row>
    <row r="17" spans="1:8" s="12" customFormat="1" ht="15" customHeight="1" x14ac:dyDescent="0.3">
      <c r="A17" s="12">
        <f>IF(E17&lt;&gt;0,1, IF(G17&lt;&gt;0,1,0))</f>
        <v>0</v>
      </c>
      <c r="C17" s="12" t="s">
        <v>30</v>
      </c>
      <c r="D17" s="21"/>
      <c r="E17" s="23">
        <v>0</v>
      </c>
      <c r="F17" s="24"/>
      <c r="G17" s="23">
        <v>0</v>
      </c>
      <c r="H17" s="24"/>
    </row>
    <row r="18" spans="1:8" s="12" customFormat="1" ht="15" customHeight="1" x14ac:dyDescent="0.3">
      <c r="A18" s="12">
        <f>IF(E18&lt;&gt;0,1, IF(G18&lt;&gt;0,1,0))</f>
        <v>0</v>
      </c>
      <c r="C18" s="12" t="s">
        <v>31</v>
      </c>
      <c r="D18" s="21"/>
      <c r="E18" s="23">
        <v>0</v>
      </c>
      <c r="F18" s="24"/>
      <c r="G18" s="23">
        <v>0</v>
      </c>
      <c r="H18" s="24"/>
    </row>
    <row r="19" spans="1:8" s="12" customFormat="1" ht="15" customHeight="1" x14ac:dyDescent="0.3">
      <c r="A19" s="12">
        <f>IF(E19&lt;&gt;0,1, IF(G19&lt;&gt;0,1,0))</f>
        <v>0</v>
      </c>
      <c r="C19" s="12" t="s">
        <v>32</v>
      </c>
      <c r="D19" s="21" t="s">
        <v>112</v>
      </c>
      <c r="E19" s="23">
        <v>0</v>
      </c>
      <c r="F19" s="24"/>
      <c r="G19" s="23">
        <v>0</v>
      </c>
      <c r="H19" s="24"/>
    </row>
    <row r="20" spans="1:8" s="12" customFormat="1" ht="15" customHeight="1" x14ac:dyDescent="0.3">
      <c r="A20" s="12">
        <f>IF(E20&lt;&gt;0,1, IF(G20&lt;&gt;0,1,0))</f>
        <v>0</v>
      </c>
      <c r="C20" s="12" t="s">
        <v>135</v>
      </c>
      <c r="D20" s="21" t="s">
        <v>112</v>
      </c>
      <c r="E20" s="23">
        <v>0</v>
      </c>
      <c r="F20" s="24"/>
      <c r="G20" s="23">
        <v>0</v>
      </c>
      <c r="H20" s="24"/>
    </row>
    <row r="21" spans="1:8" s="12" customFormat="1" ht="15" customHeight="1" x14ac:dyDescent="0.3">
      <c r="A21" s="12">
        <f>A22</f>
        <v>0</v>
      </c>
      <c r="C21" s="25" t="s">
        <v>33</v>
      </c>
      <c r="D21" s="21"/>
      <c r="E21" s="152"/>
      <c r="F21" s="23"/>
      <c r="G21" s="152"/>
      <c r="H21" s="156"/>
    </row>
    <row r="22" spans="1:8" s="12" customFormat="1" ht="15" customHeight="1" x14ac:dyDescent="0.3">
      <c r="A22" s="12">
        <f>IF(E22&lt;&gt;0,1, IF(G22&lt;&gt;0,1,0))</f>
        <v>0</v>
      </c>
      <c r="C22" s="25" t="s">
        <v>34</v>
      </c>
      <c r="D22" s="21"/>
      <c r="E22" s="23">
        <v>0</v>
      </c>
      <c r="F22" s="24"/>
      <c r="G22" s="23">
        <v>0</v>
      </c>
      <c r="H22" s="24"/>
    </row>
    <row r="23" spans="1:8" s="12" customFormat="1" ht="15" customHeight="1" x14ac:dyDescent="0.3">
      <c r="A23" s="12">
        <f>IF(E23&lt;&gt;0,1, IF(G23&lt;&gt;0,1,0))</f>
        <v>0</v>
      </c>
      <c r="C23" s="12" t="s">
        <v>35</v>
      </c>
      <c r="D23" s="21"/>
      <c r="E23" s="24">
        <v>0</v>
      </c>
      <c r="F23" s="24"/>
      <c r="G23" s="24">
        <v>0</v>
      </c>
      <c r="H23" s="24"/>
    </row>
    <row r="24" spans="1:8" s="12" customFormat="1" ht="8.15" customHeight="1" x14ac:dyDescent="0.3">
      <c r="A24" s="12">
        <v>1</v>
      </c>
      <c r="D24" s="21"/>
      <c r="E24" s="129"/>
      <c r="G24" s="129"/>
    </row>
    <row r="25" spans="1:8" s="12" customFormat="1" ht="15" customHeight="1" x14ac:dyDescent="0.3">
      <c r="A25" s="12">
        <v>1</v>
      </c>
      <c r="C25" s="5" t="s">
        <v>134</v>
      </c>
      <c r="D25" s="21"/>
      <c r="E25" s="29">
        <f>SUM(E15:E23)</f>
        <v>0</v>
      </c>
      <c r="G25" s="29">
        <f>SUM(G15:G23)</f>
        <v>0</v>
      </c>
    </row>
    <row r="26" spans="1:8" s="12" customFormat="1" ht="15" customHeight="1" x14ac:dyDescent="0.3">
      <c r="A26" s="12">
        <f>A25</f>
        <v>1</v>
      </c>
      <c r="D26" s="21"/>
      <c r="E26" s="22"/>
      <c r="G26" s="22"/>
      <c r="H26" s="22"/>
    </row>
    <row r="27" spans="1:8" s="12" customFormat="1" ht="15" customHeight="1" x14ac:dyDescent="0.3">
      <c r="A27" s="12">
        <v>1</v>
      </c>
      <c r="B27" s="28" t="s">
        <v>12</v>
      </c>
      <c r="D27" s="21"/>
      <c r="E27" s="29">
        <f>E14+E25</f>
        <v>0</v>
      </c>
      <c r="G27" s="29">
        <f>G14+G25</f>
        <v>0</v>
      </c>
    </row>
    <row r="28" spans="1:8" s="12" customFormat="1" ht="15" customHeight="1" x14ac:dyDescent="0.3">
      <c r="A28" s="12">
        <v>1</v>
      </c>
      <c r="D28" s="21"/>
      <c r="E28" s="151"/>
      <c r="F28" s="22"/>
    </row>
    <row r="29" spans="1:8" s="12" customFormat="1" ht="15" customHeight="1" x14ac:dyDescent="0.3">
      <c r="A29" s="12">
        <f>IF(E29&lt;&gt;0,1, IF(G29&lt;&gt;0,1,0))</f>
        <v>0</v>
      </c>
      <c r="C29" s="85" t="s">
        <v>36</v>
      </c>
      <c r="D29" s="21" t="s">
        <v>112</v>
      </c>
      <c r="E29" s="23">
        <v>0</v>
      </c>
      <c r="F29" s="23"/>
      <c r="G29" s="23">
        <v>0</v>
      </c>
      <c r="H29" s="24"/>
    </row>
    <row r="30" spans="1:8" s="12" customFormat="1" ht="15" customHeight="1" x14ac:dyDescent="0.3">
      <c r="A30" s="12">
        <f>IF(E30&lt;&gt;0,1, IF(G30&lt;&gt;0,1,0))</f>
        <v>0</v>
      </c>
      <c r="C30" s="85" t="s">
        <v>37</v>
      </c>
      <c r="D30" s="21"/>
      <c r="E30" s="23">
        <v>0</v>
      </c>
      <c r="F30" s="23"/>
      <c r="G30" s="23">
        <v>0</v>
      </c>
      <c r="H30" s="24"/>
    </row>
    <row r="31" spans="1:8" s="12" customFormat="1" ht="15" customHeight="1" x14ac:dyDescent="0.3">
      <c r="A31" s="12">
        <f>A32</f>
        <v>0</v>
      </c>
      <c r="C31" s="85" t="s">
        <v>49</v>
      </c>
      <c r="D31" s="21"/>
      <c r="E31" s="23"/>
      <c r="F31" s="23"/>
      <c r="G31" s="23"/>
      <c r="H31" s="24"/>
    </row>
    <row r="32" spans="1:8" s="12" customFormat="1" ht="15" customHeight="1" x14ac:dyDescent="0.3">
      <c r="A32" s="12">
        <f t="shared" ref="A32:A34" si="0">IF(E32&lt;&gt;0,1, IF(G32&lt;&gt;0,1,0))</f>
        <v>0</v>
      </c>
      <c r="C32" s="25" t="s">
        <v>48</v>
      </c>
      <c r="D32" s="21" t="s">
        <v>112</v>
      </c>
      <c r="E32" s="23">
        <v>0</v>
      </c>
      <c r="F32" s="23"/>
      <c r="G32" s="23">
        <v>0</v>
      </c>
      <c r="H32" s="24"/>
    </row>
    <row r="33" spans="1:9" s="12" customFormat="1" ht="15" customHeight="1" x14ac:dyDescent="0.3">
      <c r="A33" s="12">
        <f t="shared" si="0"/>
        <v>0</v>
      </c>
      <c r="C33" s="25" t="s">
        <v>109</v>
      </c>
      <c r="D33" s="21" t="s">
        <v>112</v>
      </c>
      <c r="E33" s="23">
        <v>0</v>
      </c>
      <c r="F33" s="23"/>
      <c r="G33" s="23">
        <v>0</v>
      </c>
      <c r="H33" s="24"/>
    </row>
    <row r="34" spans="1:9" s="12" customFormat="1" ht="15" customHeight="1" x14ac:dyDescent="0.3">
      <c r="A34" s="12">
        <f t="shared" si="0"/>
        <v>0</v>
      </c>
      <c r="C34" s="25" t="s">
        <v>110</v>
      </c>
      <c r="D34" s="21" t="s">
        <v>112</v>
      </c>
      <c r="E34" s="23">
        <v>0</v>
      </c>
      <c r="F34" s="23"/>
      <c r="G34" s="23">
        <v>0</v>
      </c>
      <c r="H34" s="24"/>
    </row>
    <row r="35" spans="1:9" s="12" customFormat="1" ht="8.15" customHeight="1" x14ac:dyDescent="0.3">
      <c r="A35" s="12">
        <f>A36</f>
        <v>0</v>
      </c>
      <c r="D35" s="21"/>
      <c r="E35" s="26"/>
      <c r="F35" s="22"/>
      <c r="G35" s="26"/>
      <c r="H35" s="27"/>
    </row>
    <row r="36" spans="1:9" s="12" customFormat="1" ht="15" customHeight="1" x14ac:dyDescent="0.3">
      <c r="A36" s="12">
        <f>IF(E36&lt;&gt;0,1, IF(G36&lt;&gt;0,1,0))</f>
        <v>0</v>
      </c>
      <c r="B36" s="28" t="s">
        <v>38</v>
      </c>
      <c r="D36" s="21"/>
      <c r="E36" s="29">
        <f>SUM(E27:E35)</f>
        <v>0</v>
      </c>
      <c r="F36" s="29"/>
      <c r="G36" s="29">
        <f>SUM(G27:G35)</f>
        <v>0</v>
      </c>
      <c r="H36" s="29"/>
    </row>
    <row r="37" spans="1:9" s="12" customFormat="1" ht="15" customHeight="1" x14ac:dyDescent="0.3">
      <c r="A37" s="12">
        <f>A36</f>
        <v>0</v>
      </c>
      <c r="D37" s="21"/>
      <c r="E37" s="22"/>
      <c r="F37" s="22"/>
      <c r="G37" s="22"/>
      <c r="H37" s="22"/>
    </row>
    <row r="38" spans="1:9" s="12" customFormat="1" ht="15" customHeight="1" x14ac:dyDescent="0.3">
      <c r="A38" s="12">
        <f>IF(E38&lt;&gt;0,1, IF(G38&lt;&gt;0,1,0))</f>
        <v>0</v>
      </c>
      <c r="C38" s="12" t="s">
        <v>39</v>
      </c>
      <c r="D38" s="21" t="s">
        <v>112</v>
      </c>
      <c r="E38" s="23">
        <v>0</v>
      </c>
      <c r="F38" s="30"/>
      <c r="G38" s="23">
        <v>0</v>
      </c>
      <c r="H38" s="24"/>
    </row>
    <row r="39" spans="1:9" s="12" customFormat="1" ht="8.15" customHeight="1" x14ac:dyDescent="0.3">
      <c r="A39" s="12">
        <f>A40</f>
        <v>0</v>
      </c>
      <c r="D39" s="21"/>
      <c r="E39" s="26"/>
      <c r="F39" s="22"/>
      <c r="G39" s="26"/>
      <c r="H39" s="27"/>
    </row>
    <row r="40" spans="1:9" s="12" customFormat="1" ht="15" customHeight="1" x14ac:dyDescent="0.3">
      <c r="A40" s="12">
        <f>IF(E40&lt;&gt;0,1, IF(G40&lt;&gt;0,1,0))</f>
        <v>0</v>
      </c>
      <c r="B40" s="28" t="s">
        <v>84</v>
      </c>
      <c r="D40" s="21"/>
      <c r="E40" s="29">
        <f>SUM(E36:E39)</f>
        <v>0</v>
      </c>
      <c r="F40" s="29"/>
      <c r="G40" s="29">
        <f>SUM(G36:G39)</f>
        <v>0</v>
      </c>
      <c r="H40" s="29"/>
    </row>
    <row r="41" spans="1:9" s="12" customFormat="1" ht="15" customHeight="1" x14ac:dyDescent="0.3">
      <c r="A41" s="12">
        <f>A40</f>
        <v>0</v>
      </c>
      <c r="D41" s="21"/>
      <c r="E41" s="23"/>
      <c r="F41" s="30"/>
      <c r="G41" s="23"/>
      <c r="H41" s="24"/>
    </row>
    <row r="42" spans="1:9" s="12" customFormat="1" ht="15" customHeight="1" x14ac:dyDescent="0.3">
      <c r="A42" s="12">
        <f>IF(E42&lt;&gt;0,1, IF(G42&lt;&gt;0,1,0))</f>
        <v>0</v>
      </c>
      <c r="C42" s="12" t="s">
        <v>40</v>
      </c>
      <c r="D42" s="21" t="s">
        <v>112</v>
      </c>
      <c r="E42" s="23">
        <v>0</v>
      </c>
      <c r="F42" s="30"/>
      <c r="G42" s="23">
        <v>0</v>
      </c>
      <c r="H42" s="24"/>
    </row>
    <row r="43" spans="1:9" s="12" customFormat="1" ht="15" customHeight="1" x14ac:dyDescent="0.3">
      <c r="A43" s="12">
        <v>1</v>
      </c>
      <c r="D43" s="21"/>
      <c r="E43" s="30"/>
      <c r="F43" s="30"/>
      <c r="G43" s="30"/>
      <c r="H43" s="30"/>
    </row>
    <row r="44" spans="1:9" s="12" customFormat="1" ht="20.25" customHeight="1" x14ac:dyDescent="0.3">
      <c r="A44" s="12">
        <v>1</v>
      </c>
      <c r="B44" s="31" t="s">
        <v>41</v>
      </c>
      <c r="C44" s="32"/>
      <c r="D44" s="33"/>
      <c r="E44" s="34">
        <f>SUM(E40:E43)</f>
        <v>0</v>
      </c>
      <c r="F44" s="35"/>
      <c r="G44" s="34">
        <f>SUM(G40:G43)</f>
        <v>0</v>
      </c>
      <c r="H44" s="29"/>
    </row>
    <row r="45" spans="1:9" s="8" customFormat="1" ht="15" customHeight="1" x14ac:dyDescent="0.3">
      <c r="A45" s="12">
        <v>1</v>
      </c>
      <c r="C45" s="36" t="e">
        <f>IF(AND(E45="",G45=""),"","Resultat enl RR stämmer ej med BR")</f>
        <v>#REF!</v>
      </c>
      <c r="D45" s="37"/>
      <c r="E45" s="38" t="e">
        <f>IF(#REF!="ok","",#REF!-E44)</f>
        <v>#REF!</v>
      </c>
      <c r="F45" s="39"/>
      <c r="G45" s="38" t="e">
        <f>IF(#REF!="ok","",#REF!-G44)</f>
        <v>#REF!</v>
      </c>
      <c r="H45" s="38"/>
      <c r="I45" s="131" t="s">
        <v>42</v>
      </c>
    </row>
    <row r="46" spans="1:9" s="9" customFormat="1" ht="18.75" customHeight="1" x14ac:dyDescent="0.45">
      <c r="A46" s="21">
        <v>1</v>
      </c>
      <c r="B46" s="10" t="s">
        <v>150</v>
      </c>
      <c r="C46" s="11"/>
      <c r="D46" s="159"/>
      <c r="E46" s="160"/>
      <c r="F46" s="160"/>
      <c r="G46" s="160"/>
    </row>
    <row r="47" spans="1:9" s="9" customFormat="1" ht="18.75" customHeight="1" x14ac:dyDescent="0.45">
      <c r="A47" s="21">
        <v>1</v>
      </c>
      <c r="B47" s="13" t="s">
        <v>123</v>
      </c>
      <c r="D47" s="14" t="s">
        <v>26</v>
      </c>
      <c r="E47" s="15">
        <f>Detta_år</f>
        <v>42644</v>
      </c>
      <c r="F47" s="15"/>
      <c r="G47" s="15">
        <f>Föreg_år</f>
        <v>42278</v>
      </c>
    </row>
    <row r="48" spans="1:9" s="9" customFormat="1" ht="12" customHeight="1" x14ac:dyDescent="0.35">
      <c r="A48" s="21">
        <v>1</v>
      </c>
      <c r="B48" s="17" t="s">
        <v>93</v>
      </c>
      <c r="D48" s="14"/>
      <c r="E48" s="15">
        <f>Balansd_i_år</f>
        <v>42735</v>
      </c>
      <c r="F48" s="15"/>
      <c r="G48" s="15">
        <f>Balansd_fg_år</f>
        <v>42369</v>
      </c>
    </row>
    <row r="49" spans="1:9" s="12" customFormat="1" ht="6" customHeight="1" x14ac:dyDescent="0.3">
      <c r="A49" s="21">
        <v>1</v>
      </c>
      <c r="B49" s="161"/>
      <c r="C49" s="19"/>
      <c r="D49" s="19"/>
      <c r="E49" s="19"/>
      <c r="F49" s="19"/>
      <c r="G49" s="19"/>
      <c r="H49" s="16"/>
    </row>
    <row r="50" spans="1:9" ht="20.25" customHeight="1" x14ac:dyDescent="0.35">
      <c r="A50" s="21">
        <v>1</v>
      </c>
      <c r="B50" s="12"/>
      <c r="C50" s="12" t="s">
        <v>22</v>
      </c>
      <c r="D50" s="21"/>
      <c r="E50" s="157">
        <f>MB_Resultat_RR_k</f>
        <v>0</v>
      </c>
      <c r="F50" s="162"/>
      <c r="G50" s="157">
        <f>MB_Res_fg_RR_k</f>
        <v>0</v>
      </c>
      <c r="H50" s="47"/>
      <c r="I50" s="12"/>
    </row>
    <row r="51" spans="1:9" s="12" customFormat="1" ht="15" customHeight="1" x14ac:dyDescent="0.3">
      <c r="A51" s="12">
        <v>1</v>
      </c>
      <c r="C51" s="12" t="s">
        <v>120</v>
      </c>
      <c r="D51" s="21"/>
      <c r="E51" s="30">
        <v>0</v>
      </c>
      <c r="F51" s="30"/>
      <c r="G51" s="30">
        <v>0</v>
      </c>
      <c r="H51" s="30"/>
    </row>
    <row r="52" spans="1:9" s="12" customFormat="1" ht="20.25" customHeight="1" x14ac:dyDescent="0.3">
      <c r="A52" s="12">
        <v>1</v>
      </c>
      <c r="B52" s="31" t="s">
        <v>121</v>
      </c>
      <c r="C52" s="32"/>
      <c r="D52" s="33"/>
      <c r="E52" s="34">
        <f>SUM(E50:E51)</f>
        <v>0</v>
      </c>
      <c r="F52" s="35"/>
      <c r="G52" s="34">
        <f>SUM(G50:G51)</f>
        <v>0</v>
      </c>
      <c r="H52" s="29"/>
    </row>
    <row r="53" spans="1:9" x14ac:dyDescent="0.35">
      <c r="C53" s="12"/>
      <c r="D53" s="45"/>
      <c r="E53" s="47"/>
      <c r="F53" s="47"/>
      <c r="G53" s="47"/>
      <c r="H53" s="47"/>
      <c r="I53" s="12"/>
    </row>
    <row r="59" spans="1:9" x14ac:dyDescent="0.35">
      <c r="B59" s="102"/>
    </row>
    <row r="60" spans="1:9" x14ac:dyDescent="0.35">
      <c r="B60" s="102"/>
    </row>
    <row r="61" spans="1:9" x14ac:dyDescent="0.35">
      <c r="B61" s="102"/>
    </row>
    <row r="62" spans="1:9" x14ac:dyDescent="0.35">
      <c r="B62" s="102"/>
    </row>
    <row r="64" spans="1:9" x14ac:dyDescent="0.35">
      <c r="B64" s="102"/>
    </row>
    <row r="65" spans="2:2" x14ac:dyDescent="0.35">
      <c r="B65" s="102"/>
    </row>
  </sheetData>
  <autoFilter ref="A1:A65" xr:uid="{00000000-0009-0000-0000-000008000000}"/>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&amp;R&amp;"-,Normal"&amp;P (&amp;N)</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Q119"/>
  <sheetViews>
    <sheetView showGridLines="0" zoomScaleNormal="100" workbookViewId="0">
      <pane ySplit="1" topLeftCell="A2" activePane="bottomLeft" state="frozen"/>
      <selection activeCell="F62" sqref="F62"/>
      <selection pane="bottomLeft" activeCell="G18" sqref="G18"/>
    </sheetView>
  </sheetViews>
  <sheetFormatPr defaultColWidth="9.1796875" defaultRowHeight="12.75" customHeight="1" x14ac:dyDescent="0.35"/>
  <cols>
    <col min="1" max="1" width="2.1796875" style="40" customWidth="1"/>
    <col min="2" max="2" width="3.1796875" style="40" customWidth="1"/>
    <col min="3" max="3" width="27.453125" style="40" customWidth="1"/>
    <col min="4" max="4" width="12" style="48" customWidth="1"/>
    <col min="5" max="5" width="12" style="49" customWidth="1"/>
    <col min="6" max="6" width="12.54296875" style="49" customWidth="1"/>
    <col min="7" max="7" width="12" style="49" customWidth="1"/>
    <col min="8" max="8" width="3.1796875" style="40" customWidth="1"/>
    <col min="9" max="9" width="12" style="40" customWidth="1"/>
    <col min="10" max="13" width="9.1796875" style="40"/>
    <col min="14" max="15" width="10.1796875" style="40" bestFit="1" customWidth="1"/>
    <col min="16" max="16384" width="9.1796875" style="40"/>
  </cols>
  <sheetData>
    <row r="1" spans="1:17" s="195" customFormat="1" ht="30" customHeight="1" x14ac:dyDescent="0.35">
      <c r="D1" s="197"/>
      <c r="E1" s="196"/>
      <c r="F1" s="196"/>
      <c r="G1" s="196"/>
    </row>
    <row r="2" spans="1:17" s="5" customFormat="1" ht="13" x14ac:dyDescent="0.3">
      <c r="A2" s="5">
        <v>1</v>
      </c>
      <c r="B2" s="181" t="str">
        <f>Rubrik_1</f>
        <v>Magnolia Bostad AB</v>
      </c>
      <c r="J2" s="167"/>
      <c r="K2" s="167"/>
      <c r="L2" s="167"/>
      <c r="M2" s="167"/>
      <c r="N2" s="167"/>
      <c r="O2" s="167"/>
      <c r="P2" s="167"/>
      <c r="Q2" s="167"/>
    </row>
    <row r="3" spans="1:17" s="5" customFormat="1" ht="13" x14ac:dyDescent="0.3">
      <c r="A3" s="5">
        <v>1</v>
      </c>
      <c r="B3" s="182" t="str">
        <f>OrgNr</f>
        <v>556797-7078</v>
      </c>
      <c r="H3" s="12"/>
      <c r="J3" s="167"/>
      <c r="K3" s="167"/>
      <c r="L3" s="167"/>
      <c r="M3" s="167"/>
      <c r="N3" s="167"/>
      <c r="O3" s="167"/>
      <c r="P3" s="167"/>
      <c r="Q3" s="167"/>
    </row>
    <row r="4" spans="1:17" s="5" customFormat="1" ht="13" x14ac:dyDescent="0.3">
      <c r="A4" s="5">
        <v>1</v>
      </c>
      <c r="B4" s="182"/>
      <c r="J4" s="167"/>
      <c r="K4" s="167"/>
      <c r="L4" s="167"/>
      <c r="M4" s="167"/>
      <c r="N4" s="167"/>
      <c r="O4" s="167"/>
      <c r="P4" s="167"/>
      <c r="Q4" s="167"/>
    </row>
    <row r="5" spans="1:17" s="8" customFormat="1" ht="18" customHeight="1" x14ac:dyDescent="0.45">
      <c r="A5" s="12">
        <v>1</v>
      </c>
      <c r="B5" s="10" t="s">
        <v>151</v>
      </c>
      <c r="C5" s="188"/>
      <c r="D5" s="168"/>
      <c r="E5" s="185"/>
      <c r="F5" s="189"/>
      <c r="G5" s="189"/>
      <c r="H5" s="189"/>
      <c r="I5" s="189"/>
      <c r="J5" s="167"/>
      <c r="K5" s="167"/>
      <c r="L5" s="167"/>
      <c r="M5" s="167"/>
      <c r="N5" s="167"/>
      <c r="O5" s="167"/>
      <c r="P5" s="167"/>
      <c r="Q5" s="167"/>
    </row>
    <row r="6" spans="1:17" s="8" customFormat="1" ht="12" customHeight="1" x14ac:dyDescent="0.3">
      <c r="A6" s="12">
        <v>1</v>
      </c>
      <c r="B6" s="17" t="s">
        <v>93</v>
      </c>
      <c r="C6" s="5"/>
      <c r="D6" s="82"/>
      <c r="E6" s="183"/>
      <c r="F6" s="187"/>
      <c r="G6" s="187"/>
      <c r="H6" s="187"/>
      <c r="I6" s="187"/>
      <c r="J6" s="167"/>
      <c r="K6" s="167"/>
      <c r="L6" s="167"/>
      <c r="M6" s="167"/>
      <c r="N6" s="167"/>
      <c r="O6" s="167"/>
      <c r="P6" s="167"/>
      <c r="Q6" s="167"/>
    </row>
    <row r="7" spans="1:17" s="12" customFormat="1" ht="5.25" customHeight="1" x14ac:dyDescent="0.3">
      <c r="A7" s="12">
        <v>1</v>
      </c>
      <c r="B7" s="161"/>
      <c r="C7" s="19"/>
      <c r="D7" s="19"/>
      <c r="E7" s="19"/>
      <c r="F7" s="19"/>
      <c r="G7" s="19"/>
      <c r="H7" s="19"/>
      <c r="I7" s="19"/>
      <c r="J7" s="167"/>
      <c r="K7" s="167"/>
      <c r="L7" s="167"/>
      <c r="M7" s="167"/>
      <c r="N7" s="167"/>
      <c r="O7" s="167"/>
      <c r="P7" s="167"/>
      <c r="Q7" s="167"/>
    </row>
    <row r="8" spans="1:17" s="12" customFormat="1" ht="13" x14ac:dyDescent="0.3">
      <c r="A8" s="12">
        <v>1</v>
      </c>
      <c r="D8" s="21"/>
      <c r="E8" s="22"/>
      <c r="F8" s="22"/>
      <c r="G8" s="22"/>
      <c r="H8" s="22"/>
      <c r="I8" s="22"/>
      <c r="J8" s="167"/>
      <c r="K8" s="167"/>
      <c r="L8" s="167"/>
      <c r="M8" s="167"/>
      <c r="N8" s="167"/>
      <c r="O8" s="167"/>
      <c r="P8" s="167"/>
      <c r="Q8" s="167"/>
    </row>
    <row r="9" spans="1:17" ht="39" customHeight="1" x14ac:dyDescent="0.35">
      <c r="A9" s="12">
        <v>1</v>
      </c>
      <c r="B9" s="86"/>
      <c r="C9" s="86"/>
      <c r="D9" s="169" t="s">
        <v>136</v>
      </c>
      <c r="E9" s="169" t="s">
        <v>149</v>
      </c>
      <c r="F9" s="169" t="s">
        <v>44</v>
      </c>
      <c r="G9" s="169" t="s">
        <v>174</v>
      </c>
      <c r="H9" s="169"/>
      <c r="I9" s="169" t="s">
        <v>147</v>
      </c>
      <c r="J9" s="167"/>
      <c r="K9" s="167"/>
      <c r="L9" s="167"/>
      <c r="M9" s="167"/>
      <c r="N9" s="167"/>
      <c r="O9" s="167"/>
      <c r="P9" s="167"/>
      <c r="Q9" s="167"/>
    </row>
    <row r="10" spans="1:17" ht="18.75" customHeight="1" x14ac:dyDescent="0.35">
      <c r="A10" s="12">
        <v>1</v>
      </c>
      <c r="B10" s="170" t="e">
        <f>#REF!</f>
        <v>#REF!</v>
      </c>
      <c r="C10" s="5"/>
      <c r="D10" s="186">
        <v>125156</v>
      </c>
      <c r="E10" s="186">
        <v>0</v>
      </c>
      <c r="F10" s="186">
        <v>0</v>
      </c>
      <c r="G10" s="186">
        <f>10724-2650</f>
        <v>8074</v>
      </c>
      <c r="H10" s="186"/>
      <c r="I10" s="186">
        <f t="shared" ref="I10:I16" si="0">SUM(D10:G10)</f>
        <v>133230</v>
      </c>
      <c r="J10" s="167"/>
      <c r="K10" s="167"/>
      <c r="L10" s="167"/>
      <c r="M10" s="167"/>
      <c r="N10" s="167"/>
      <c r="O10" s="167"/>
      <c r="P10" s="167"/>
      <c r="Q10" s="167"/>
    </row>
    <row r="11" spans="1:17" ht="15" customHeight="1" x14ac:dyDescent="0.35">
      <c r="A11" s="12">
        <f t="shared" ref="A11:A16" si="1">IF(I11=0,0,1)</f>
        <v>0</v>
      </c>
      <c r="C11" s="25" t="s">
        <v>46</v>
      </c>
      <c r="D11" s="190"/>
      <c r="E11" s="190"/>
      <c r="F11" s="191"/>
      <c r="G11" s="190"/>
      <c r="H11" s="191"/>
      <c r="I11" s="186">
        <f t="shared" si="0"/>
        <v>0</v>
      </c>
      <c r="J11" s="167"/>
      <c r="K11" s="167"/>
      <c r="L11" s="167"/>
      <c r="M11" s="167"/>
      <c r="N11" s="170"/>
      <c r="O11" s="167"/>
      <c r="P11" s="167"/>
      <c r="Q11" s="167"/>
    </row>
    <row r="12" spans="1:17" ht="15" customHeight="1" x14ac:dyDescent="0.35">
      <c r="A12" s="12">
        <f t="shared" si="1"/>
        <v>0</v>
      </c>
      <c r="C12" s="25" t="s">
        <v>194</v>
      </c>
      <c r="D12" s="190"/>
      <c r="E12" s="190"/>
      <c r="F12" s="191"/>
      <c r="G12" s="190"/>
      <c r="H12" s="191"/>
      <c r="I12" s="186">
        <f t="shared" si="0"/>
        <v>0</v>
      </c>
      <c r="J12" s="167"/>
      <c r="K12" s="167"/>
      <c r="L12" s="167"/>
      <c r="M12" s="167"/>
      <c r="N12" s="170"/>
      <c r="O12" s="167"/>
      <c r="P12" s="167"/>
      <c r="Q12" s="167"/>
    </row>
    <row r="13" spans="1:17" ht="15" customHeight="1" x14ac:dyDescent="0.35">
      <c r="A13" s="12">
        <f t="shared" si="1"/>
        <v>0</v>
      </c>
      <c r="C13" s="25" t="s">
        <v>148</v>
      </c>
      <c r="D13" s="190"/>
      <c r="E13" s="190"/>
      <c r="F13" s="191"/>
      <c r="G13" s="190"/>
      <c r="H13" s="191"/>
      <c r="I13" s="186">
        <f t="shared" si="0"/>
        <v>0</v>
      </c>
      <c r="J13" s="167"/>
      <c r="K13" s="167"/>
      <c r="L13" s="167"/>
      <c r="M13" s="167"/>
      <c r="N13" s="167"/>
      <c r="O13" s="167"/>
      <c r="P13" s="167"/>
      <c r="Q13" s="167"/>
    </row>
    <row r="14" spans="1:17" ht="15" customHeight="1" x14ac:dyDescent="0.35">
      <c r="A14" s="12">
        <f t="shared" si="1"/>
        <v>0</v>
      </c>
      <c r="C14" s="25" t="s">
        <v>45</v>
      </c>
      <c r="D14" s="190"/>
      <c r="E14" s="190"/>
      <c r="F14" s="191"/>
      <c r="G14" s="190"/>
      <c r="H14" s="191"/>
      <c r="I14" s="186">
        <f t="shared" si="0"/>
        <v>0</v>
      </c>
      <c r="J14" s="167"/>
      <c r="K14" s="167"/>
      <c r="L14" s="167"/>
      <c r="M14" s="167"/>
      <c r="N14" s="167"/>
      <c r="O14" s="167"/>
      <c r="P14" s="167"/>
      <c r="Q14" s="167"/>
    </row>
    <row r="15" spans="1:17" ht="15" customHeight="1" x14ac:dyDescent="0.35">
      <c r="A15" s="12" t="e">
        <f t="shared" si="1"/>
        <v>#REF!</v>
      </c>
      <c r="C15" s="25" t="s">
        <v>22</v>
      </c>
      <c r="D15" s="190"/>
      <c r="E15" s="190"/>
      <c r="F15" s="191"/>
      <c r="G15" s="190" t="e">
        <f>#REF!</f>
        <v>#REF!</v>
      </c>
      <c r="H15" s="191"/>
      <c r="I15" s="186" t="e">
        <f t="shared" si="0"/>
        <v>#REF!</v>
      </c>
      <c r="J15" s="167"/>
      <c r="K15" s="167"/>
      <c r="L15" s="167"/>
    </row>
    <row r="16" spans="1:17" ht="15" customHeight="1" x14ac:dyDescent="0.35">
      <c r="A16" s="12" t="e">
        <f t="shared" si="1"/>
        <v>#REF!</v>
      </c>
      <c r="C16" s="25" t="s">
        <v>120</v>
      </c>
      <c r="D16" s="190"/>
      <c r="E16" s="190"/>
      <c r="F16" s="191"/>
      <c r="G16" s="190" t="e">
        <f>#REF!</f>
        <v>#REF!</v>
      </c>
      <c r="H16" s="191"/>
      <c r="I16" s="186" t="e">
        <f t="shared" si="0"/>
        <v>#REF!</v>
      </c>
      <c r="J16" s="167"/>
      <c r="K16" s="167"/>
      <c r="L16" s="167"/>
    </row>
    <row r="17" spans="1:17" ht="17.25" customHeight="1" x14ac:dyDescent="0.35">
      <c r="A17" s="12">
        <v>1</v>
      </c>
      <c r="B17" s="170" t="e">
        <f>#REF!</f>
        <v>#REF!</v>
      </c>
      <c r="C17" s="172"/>
      <c r="D17" s="192">
        <f>SUM(D10:D16)</f>
        <v>125156</v>
      </c>
      <c r="E17" s="192">
        <f>SUM(E10:E16)</f>
        <v>0</v>
      </c>
      <c r="F17" s="192">
        <f>SUM(F10:F16)</f>
        <v>0</v>
      </c>
      <c r="G17" s="192" t="e">
        <f>SUM(G10:G16)</f>
        <v>#REF!</v>
      </c>
      <c r="H17" s="193"/>
      <c r="I17" s="192" t="e">
        <f>SUM(I10:I16)</f>
        <v>#REF!</v>
      </c>
      <c r="J17" s="167"/>
      <c r="K17" s="167"/>
      <c r="L17" s="167"/>
      <c r="M17" s="167"/>
      <c r="N17" s="171"/>
      <c r="O17" s="167"/>
      <c r="P17" s="167"/>
      <c r="Q17" s="167"/>
    </row>
    <row r="18" spans="1:17" ht="12.75" customHeight="1" x14ac:dyDescent="0.35">
      <c r="A18" s="12">
        <v>1</v>
      </c>
      <c r="B18" s="12"/>
      <c r="C18" s="12"/>
      <c r="D18" s="194" t="e">
        <f>IF(D17=#REF!,"","Diff "&amp;#REF!-D17)</f>
        <v>#REF!</v>
      </c>
      <c r="E18" s="194" t="e">
        <f>IF(E17=#REF!,"","Diff "&amp;#REF!-E17)</f>
        <v>#REF!</v>
      </c>
      <c r="F18" s="194" t="e">
        <f>IF(F17=#REF!,"","Diff "&amp;#REF!-F17)</f>
        <v>#REF!</v>
      </c>
      <c r="G18" s="194" t="e">
        <f>IF(G17=#REF!,"","Diff "&amp;#REF!-G17)</f>
        <v>#REF!</v>
      </c>
      <c r="H18" s="184"/>
      <c r="I18" s="194" t="e">
        <f>IF(I17=#REF!,"","Diff "&amp;#REF!-I17)</f>
        <v>#REF!</v>
      </c>
      <c r="J18" s="131" t="s">
        <v>42</v>
      </c>
      <c r="K18" s="167"/>
      <c r="L18" s="167"/>
      <c r="M18" s="167"/>
      <c r="N18" s="167"/>
      <c r="O18" s="167"/>
      <c r="P18" s="167"/>
      <c r="Q18" s="167"/>
    </row>
    <row r="19" spans="1:17" ht="12.75" customHeight="1" x14ac:dyDescent="0.35">
      <c r="A19" s="12">
        <v>1</v>
      </c>
      <c r="B19" s="170" t="e">
        <f>#REF!</f>
        <v>#REF!</v>
      </c>
      <c r="C19" s="5"/>
      <c r="D19" s="186">
        <f>D17</f>
        <v>125156</v>
      </c>
      <c r="E19" s="186">
        <f t="shared" ref="E19:G19" si="2">E17</f>
        <v>0</v>
      </c>
      <c r="F19" s="186">
        <f t="shared" si="2"/>
        <v>0</v>
      </c>
      <c r="G19" s="186" t="e">
        <f t="shared" si="2"/>
        <v>#REF!</v>
      </c>
      <c r="H19" s="186"/>
      <c r="I19" s="186" t="e">
        <f>I17</f>
        <v>#REF!</v>
      </c>
      <c r="J19" s="167"/>
      <c r="K19" s="167"/>
      <c r="L19" s="167"/>
      <c r="M19" s="167"/>
      <c r="N19" s="167"/>
      <c r="O19" s="167"/>
      <c r="P19" s="167"/>
      <c r="Q19" s="167"/>
    </row>
    <row r="20" spans="1:17" ht="15.5" x14ac:dyDescent="0.35">
      <c r="A20" s="12">
        <f>IF(I20=0,0,1)</f>
        <v>0</v>
      </c>
      <c r="C20" s="25" t="s">
        <v>46</v>
      </c>
      <c r="D20" s="190"/>
      <c r="E20" s="190"/>
      <c r="F20" s="190"/>
      <c r="G20" s="190"/>
      <c r="H20" s="191"/>
      <c r="I20" s="186">
        <f>SUM(D20:G20)</f>
        <v>0</v>
      </c>
      <c r="J20" s="167"/>
      <c r="K20" s="167"/>
      <c r="L20" s="167"/>
      <c r="M20" s="167"/>
      <c r="N20" s="167"/>
      <c r="O20" s="167"/>
      <c r="P20" s="167"/>
      <c r="Q20" s="167"/>
    </row>
    <row r="21" spans="1:17" ht="15.5" x14ac:dyDescent="0.35">
      <c r="A21" s="12">
        <f>IF(I21=0,0,1)</f>
        <v>0</v>
      </c>
      <c r="C21" s="25" t="s">
        <v>148</v>
      </c>
      <c r="D21" s="190"/>
      <c r="E21" s="190"/>
      <c r="F21" s="190"/>
      <c r="G21" s="190"/>
      <c r="H21" s="191"/>
      <c r="I21" s="186">
        <f>SUM(D21:G21)</f>
        <v>0</v>
      </c>
      <c r="J21" s="167"/>
      <c r="K21" s="167"/>
      <c r="L21" s="167"/>
      <c r="M21" s="167"/>
      <c r="N21" s="167"/>
      <c r="O21" s="167"/>
      <c r="P21" s="167"/>
      <c r="Q21" s="167"/>
    </row>
    <row r="22" spans="1:17" ht="15.5" x14ac:dyDescent="0.35">
      <c r="A22" s="12">
        <f>IF(I22=0,0,1)</f>
        <v>0</v>
      </c>
      <c r="C22" s="25" t="s">
        <v>45</v>
      </c>
      <c r="D22" s="190"/>
      <c r="E22" s="190"/>
      <c r="F22" s="190"/>
      <c r="G22" s="190"/>
      <c r="H22" s="191"/>
      <c r="I22" s="186">
        <f>SUM(D22:G22)</f>
        <v>0</v>
      </c>
      <c r="J22" s="167"/>
      <c r="K22" s="167"/>
      <c r="L22" s="167"/>
      <c r="M22" s="167"/>
      <c r="N22" s="167"/>
      <c r="O22" s="167"/>
      <c r="P22" s="167"/>
      <c r="Q22" s="167"/>
    </row>
    <row r="23" spans="1:17" ht="15.5" x14ac:dyDescent="0.35">
      <c r="A23" s="12" t="e">
        <f>IF(I23=0,0,1)</f>
        <v>#REF!</v>
      </c>
      <c r="C23" s="25" t="s">
        <v>22</v>
      </c>
      <c r="D23" s="190"/>
      <c r="E23" s="190"/>
      <c r="F23" s="190"/>
      <c r="G23" s="190" t="e">
        <f>[0]!MB_Resultat_RR</f>
        <v>#REF!</v>
      </c>
      <c r="H23" s="191"/>
      <c r="I23" s="186" t="e">
        <f>SUM(D23:G23)</f>
        <v>#REF!</v>
      </c>
      <c r="J23" s="167"/>
      <c r="K23" s="167"/>
      <c r="L23" s="167"/>
      <c r="M23" s="167"/>
      <c r="N23" s="167"/>
      <c r="O23" s="167"/>
      <c r="P23" s="167"/>
      <c r="Q23" s="167"/>
    </row>
    <row r="24" spans="1:17" ht="15.5" x14ac:dyDescent="0.35">
      <c r="A24" s="12" t="e">
        <f>IF(I24=0,0,1)</f>
        <v>#REF!</v>
      </c>
      <c r="C24" s="25" t="s">
        <v>120</v>
      </c>
      <c r="D24" s="190"/>
      <c r="E24" s="190"/>
      <c r="F24" s="190"/>
      <c r="G24" s="190" t="e">
        <f>#REF!</f>
        <v>#REF!</v>
      </c>
      <c r="H24" s="191"/>
      <c r="I24" s="186" t="e">
        <f>SUM(D24:G24)</f>
        <v>#REF!</v>
      </c>
      <c r="J24" s="167"/>
      <c r="K24" s="167"/>
      <c r="L24" s="167"/>
      <c r="M24" s="167"/>
      <c r="N24" s="167"/>
      <c r="O24" s="167"/>
      <c r="P24" s="167"/>
      <c r="Q24" s="167"/>
    </row>
    <row r="25" spans="1:17" ht="17.25" customHeight="1" x14ac:dyDescent="0.35">
      <c r="A25" s="12">
        <v>1</v>
      </c>
      <c r="B25" s="170" t="e">
        <f>#REF!</f>
        <v>#REF!</v>
      </c>
      <c r="C25" s="172"/>
      <c r="D25" s="192">
        <f>SUM(D19:D24)</f>
        <v>125156</v>
      </c>
      <c r="E25" s="192">
        <f>SUM(E19:E24)</f>
        <v>0</v>
      </c>
      <c r="F25" s="192">
        <f>SUM(F19:F24)</f>
        <v>0</v>
      </c>
      <c r="G25" s="192" t="e">
        <f>SUM(G19:G24)</f>
        <v>#REF!</v>
      </c>
      <c r="H25" s="193"/>
      <c r="I25" s="192" t="e">
        <f>SUM(I19:I24)</f>
        <v>#REF!</v>
      </c>
      <c r="J25" s="167"/>
      <c r="K25" s="167"/>
      <c r="L25" s="167"/>
      <c r="M25" s="167"/>
      <c r="N25" s="167"/>
      <c r="O25" s="167"/>
      <c r="P25" s="167"/>
      <c r="Q25" s="167"/>
    </row>
    <row r="26" spans="1:17" ht="12.75" customHeight="1" x14ac:dyDescent="0.35">
      <c r="A26" s="25">
        <v>1</v>
      </c>
      <c r="B26" s="25"/>
      <c r="C26" s="25"/>
      <c r="D26" s="194" t="e">
        <f>IF(D25=[0]!Mb_AK_iår,"","Diff "&amp;[0]!Mb_AK_iår-D25)</f>
        <v>#REF!</v>
      </c>
      <c r="E26" s="194" t="e">
        <f>IF(E25=#REF!,"","Diff "&amp;#REF!-E25)</f>
        <v>#REF!</v>
      </c>
      <c r="F26" s="194" t="e">
        <f>IF(F25=#REF!,"","Diff "&amp;#REF!-F25)</f>
        <v>#REF!</v>
      </c>
      <c r="G26" s="194" t="e">
        <f>IF(G25=#REF!,"","Diff "&amp;#REF!-G25)</f>
        <v>#REF!</v>
      </c>
      <c r="H26" s="194"/>
      <c r="I26" s="194" t="e">
        <f>IF(I25=#REF!,"","Diff "&amp;#REF!-I25)</f>
        <v>#REF!</v>
      </c>
      <c r="J26" s="131" t="s">
        <v>42</v>
      </c>
      <c r="K26" s="167"/>
      <c r="L26" s="167"/>
      <c r="M26" s="167"/>
      <c r="N26" s="167"/>
      <c r="O26" s="167"/>
      <c r="P26" s="167"/>
      <c r="Q26" s="167"/>
    </row>
    <row r="27" spans="1:17" ht="12.75" customHeight="1" x14ac:dyDescent="0.35">
      <c r="A27" s="25">
        <f>A26</f>
        <v>1</v>
      </c>
      <c r="B27" s="25"/>
      <c r="C27" s="25"/>
      <c r="D27" s="194"/>
      <c r="E27" s="194"/>
      <c r="F27" s="194"/>
      <c r="G27" s="194"/>
      <c r="H27" s="194"/>
      <c r="I27" s="194"/>
      <c r="J27" s="131"/>
      <c r="K27" s="167"/>
      <c r="L27" s="167"/>
      <c r="M27" s="167"/>
      <c r="N27" s="167"/>
      <c r="O27" s="167"/>
      <c r="P27" s="167"/>
      <c r="Q27" s="167"/>
    </row>
    <row r="28" spans="1:17" ht="12.75" customHeight="1" x14ac:dyDescent="0.35">
      <c r="A28" s="25"/>
      <c r="B28" s="25"/>
      <c r="C28" s="25"/>
      <c r="D28" s="25"/>
      <c r="E28" s="25"/>
      <c r="F28" s="174"/>
      <c r="G28" s="174"/>
      <c r="H28" s="25"/>
      <c r="I28" s="25"/>
      <c r="J28" s="167"/>
      <c r="K28" s="167"/>
      <c r="L28" s="167"/>
      <c r="M28" s="167"/>
      <c r="N28" s="167"/>
      <c r="O28" s="167"/>
      <c r="P28" s="167"/>
      <c r="Q28" s="167"/>
    </row>
    <row r="29" spans="1:17" ht="12.75" customHeight="1" x14ac:dyDescent="0.35">
      <c r="A29" s="25"/>
      <c r="B29" s="25"/>
      <c r="C29" s="190"/>
      <c r="D29" s="25"/>
      <c r="E29" s="25"/>
      <c r="F29" s="25"/>
      <c r="G29" s="25"/>
      <c r="H29" s="25"/>
      <c r="I29" s="25"/>
      <c r="J29" s="167"/>
      <c r="K29" s="167"/>
      <c r="L29" s="167"/>
      <c r="M29" s="167"/>
      <c r="N29" s="167"/>
      <c r="O29" s="167"/>
      <c r="P29" s="167"/>
      <c r="Q29" s="167"/>
    </row>
    <row r="30" spans="1:17" ht="12.75" customHeight="1" x14ac:dyDescent="0.35">
      <c r="A30" s="25"/>
      <c r="B30" s="25"/>
      <c r="C30" s="25"/>
      <c r="D30" s="25"/>
      <c r="E30" s="25"/>
      <c r="F30" s="25"/>
      <c r="G30" s="25"/>
      <c r="H30" s="25"/>
      <c r="I30" s="25"/>
      <c r="J30" s="167"/>
      <c r="K30" s="167"/>
      <c r="L30" s="167"/>
      <c r="M30" s="167"/>
      <c r="N30" s="167"/>
      <c r="O30" s="167"/>
      <c r="P30" s="167"/>
      <c r="Q30" s="167"/>
    </row>
    <row r="31" spans="1:17" ht="12.75" customHeight="1" x14ac:dyDescent="0.35">
      <c r="A31" s="25"/>
      <c r="B31" s="25"/>
      <c r="C31" s="25"/>
      <c r="D31" s="25"/>
      <c r="E31" s="25"/>
      <c r="F31" s="25"/>
      <c r="G31" s="25"/>
      <c r="H31" s="25"/>
      <c r="I31" s="25"/>
      <c r="J31" s="167"/>
      <c r="K31" s="167"/>
      <c r="L31" s="167"/>
      <c r="M31" s="167"/>
      <c r="N31" s="167"/>
      <c r="O31" s="167"/>
      <c r="P31" s="167"/>
      <c r="Q31" s="167"/>
    </row>
    <row r="32" spans="1:17" ht="12.75" customHeight="1" x14ac:dyDescent="0.35">
      <c r="A32" s="25"/>
      <c r="B32" s="25"/>
      <c r="C32" s="173"/>
      <c r="D32" s="25"/>
      <c r="E32" s="25"/>
      <c r="F32" s="25"/>
      <c r="G32" s="25"/>
      <c r="H32" s="25"/>
      <c r="I32" s="25"/>
      <c r="J32" s="167"/>
      <c r="K32" s="167"/>
      <c r="L32" s="167"/>
      <c r="M32" s="167"/>
      <c r="N32" s="167"/>
      <c r="O32" s="167"/>
      <c r="P32" s="167"/>
      <c r="Q32" s="167"/>
    </row>
    <row r="33" spans="1:17" ht="12.75" customHeight="1" x14ac:dyDescent="0.35">
      <c r="A33" s="25"/>
      <c r="B33" s="25"/>
      <c r="C33" s="167"/>
      <c r="D33" s="25"/>
      <c r="E33" s="25"/>
      <c r="F33" s="25"/>
      <c r="G33" s="167"/>
      <c r="H33" s="25"/>
      <c r="I33" s="25"/>
      <c r="J33" s="167"/>
      <c r="K33" s="167"/>
      <c r="L33" s="167"/>
      <c r="M33" s="167"/>
      <c r="N33" s="167"/>
      <c r="O33" s="167"/>
      <c r="P33" s="167"/>
      <c r="Q33" s="167"/>
    </row>
    <row r="34" spans="1:17" ht="12.75" customHeight="1" x14ac:dyDescent="0.35">
      <c r="A34" s="25"/>
      <c r="B34" s="25"/>
      <c r="C34" s="25"/>
      <c r="D34" s="25"/>
      <c r="E34" s="25"/>
      <c r="F34" s="25"/>
      <c r="G34" s="25"/>
      <c r="H34" s="25"/>
      <c r="I34" s="25"/>
      <c r="J34" s="167"/>
      <c r="K34" s="167"/>
      <c r="L34" s="167"/>
      <c r="M34" s="167"/>
      <c r="N34" s="167"/>
      <c r="O34" s="167"/>
      <c r="P34" s="167"/>
      <c r="Q34" s="167"/>
    </row>
    <row r="35" spans="1:17" ht="12.75" customHeight="1" x14ac:dyDescent="0.35">
      <c r="A35" s="25"/>
      <c r="B35" s="25"/>
      <c r="C35" s="25"/>
      <c r="D35" s="25"/>
      <c r="E35" s="25"/>
      <c r="F35" s="25"/>
      <c r="G35" s="25"/>
      <c r="H35" s="25"/>
      <c r="I35" s="25"/>
      <c r="J35" s="167"/>
      <c r="K35" s="167"/>
      <c r="L35" s="167"/>
      <c r="M35" s="167"/>
      <c r="N35" s="167"/>
      <c r="O35" s="167"/>
      <c r="P35" s="167"/>
      <c r="Q35" s="167"/>
    </row>
    <row r="36" spans="1:17" ht="12.75" customHeight="1" x14ac:dyDescent="0.35">
      <c r="A36" s="25"/>
      <c r="B36" s="25"/>
      <c r="C36" s="25"/>
      <c r="D36" s="25"/>
      <c r="E36" s="25"/>
      <c r="F36" s="25"/>
      <c r="G36" s="25"/>
      <c r="H36" s="25"/>
      <c r="I36" s="25"/>
      <c r="J36" s="167"/>
      <c r="K36" s="167"/>
      <c r="L36" s="167"/>
      <c r="M36" s="167"/>
      <c r="N36" s="167"/>
      <c r="O36" s="167"/>
      <c r="P36" s="167"/>
      <c r="Q36" s="167"/>
    </row>
    <row r="37" spans="1:17" ht="12.75" customHeight="1" x14ac:dyDescent="0.35">
      <c r="A37" s="25"/>
      <c r="B37" s="25"/>
      <c r="C37" s="25"/>
      <c r="D37" s="25"/>
      <c r="E37" s="25"/>
      <c r="F37" s="25"/>
      <c r="G37" s="25"/>
      <c r="H37" s="25"/>
      <c r="I37" s="25"/>
      <c r="J37" s="167"/>
      <c r="K37" s="167"/>
      <c r="L37" s="167"/>
      <c r="M37" s="167"/>
      <c r="N37" s="167"/>
      <c r="O37" s="167"/>
      <c r="P37" s="167"/>
      <c r="Q37" s="167"/>
    </row>
    <row r="38" spans="1:17" ht="12.75" customHeight="1" x14ac:dyDescent="0.35">
      <c r="A38" s="25"/>
      <c r="B38" s="25"/>
      <c r="C38" s="25"/>
      <c r="D38" s="25"/>
      <c r="E38" s="25"/>
      <c r="F38" s="25"/>
      <c r="G38" s="25"/>
      <c r="H38" s="25"/>
      <c r="I38" s="25"/>
      <c r="J38" s="167"/>
      <c r="K38" s="167"/>
      <c r="L38" s="167"/>
      <c r="M38" s="167"/>
      <c r="N38" s="167"/>
      <c r="O38" s="167"/>
      <c r="P38" s="167"/>
      <c r="Q38" s="167"/>
    </row>
    <row r="39" spans="1:17" ht="12.75" customHeight="1" x14ac:dyDescent="0.35">
      <c r="A39" s="25"/>
      <c r="B39" s="25"/>
      <c r="C39" s="25"/>
      <c r="D39" s="25"/>
      <c r="E39" s="25"/>
      <c r="F39" s="25"/>
      <c r="G39" s="25"/>
      <c r="H39" s="25"/>
      <c r="I39" s="25"/>
      <c r="J39" s="167"/>
      <c r="K39" s="167"/>
      <c r="L39" s="167"/>
      <c r="M39" s="167"/>
      <c r="N39" s="167"/>
      <c r="O39" s="167"/>
      <c r="P39" s="167"/>
      <c r="Q39" s="167"/>
    </row>
    <row r="40" spans="1:17" ht="12.75" customHeight="1" x14ac:dyDescent="0.35">
      <c r="A40" s="25"/>
      <c r="B40" s="25"/>
      <c r="C40" s="25"/>
      <c r="D40" s="25"/>
      <c r="E40" s="25"/>
      <c r="F40" s="25"/>
      <c r="G40" s="25"/>
      <c r="H40" s="25"/>
      <c r="I40" s="25"/>
      <c r="J40" s="167"/>
      <c r="K40" s="167"/>
      <c r="L40" s="167"/>
      <c r="M40" s="167"/>
      <c r="N40" s="167"/>
      <c r="O40" s="167"/>
      <c r="P40" s="167"/>
      <c r="Q40" s="167"/>
    </row>
    <row r="41" spans="1:17" ht="12.75" customHeight="1" x14ac:dyDescent="0.35">
      <c r="A41" s="25"/>
      <c r="B41" s="25"/>
      <c r="C41" s="25"/>
      <c r="D41" s="25"/>
      <c r="E41" s="25"/>
      <c r="F41" s="25"/>
      <c r="G41" s="25"/>
      <c r="H41" s="25"/>
      <c r="I41" s="25"/>
      <c r="J41" s="167"/>
      <c r="K41" s="167"/>
      <c r="L41" s="167"/>
      <c r="M41" s="167"/>
      <c r="N41" s="167"/>
      <c r="O41" s="167"/>
      <c r="P41" s="167"/>
      <c r="Q41" s="167"/>
    </row>
    <row r="42" spans="1:17" ht="12.75" customHeight="1" x14ac:dyDescent="0.35">
      <c r="A42" s="25"/>
      <c r="B42" s="25"/>
      <c r="C42" s="25"/>
      <c r="D42" s="25"/>
      <c r="E42" s="25"/>
      <c r="F42" s="25"/>
      <c r="G42" s="25"/>
      <c r="H42" s="25"/>
      <c r="I42" s="25"/>
      <c r="J42" s="167"/>
      <c r="K42" s="167"/>
      <c r="L42" s="167"/>
      <c r="M42" s="167"/>
      <c r="N42" s="167"/>
      <c r="O42" s="167"/>
      <c r="P42" s="167"/>
      <c r="Q42" s="167"/>
    </row>
    <row r="43" spans="1:17" ht="12.75" customHeight="1" x14ac:dyDescent="0.35">
      <c r="A43" s="25"/>
      <c r="B43" s="25"/>
      <c r="C43" s="25"/>
      <c r="D43" s="25"/>
      <c r="E43" s="25"/>
      <c r="F43" s="25"/>
      <c r="G43" s="25"/>
      <c r="H43" s="25"/>
      <c r="I43" s="25"/>
      <c r="J43" s="167"/>
      <c r="K43" s="167"/>
      <c r="L43" s="167"/>
      <c r="M43" s="167"/>
      <c r="N43" s="167"/>
      <c r="O43" s="167"/>
      <c r="P43" s="167"/>
      <c r="Q43" s="167"/>
    </row>
    <row r="44" spans="1:17" ht="12.75" customHeight="1" x14ac:dyDescent="0.35">
      <c r="A44" s="25"/>
      <c r="B44" s="25"/>
      <c r="C44" s="25"/>
      <c r="D44" s="25"/>
      <c r="E44" s="25"/>
      <c r="F44" s="25"/>
      <c r="G44" s="25"/>
      <c r="H44" s="25"/>
      <c r="I44" s="25"/>
      <c r="J44" s="167"/>
      <c r="K44" s="167"/>
      <c r="L44" s="167"/>
      <c r="M44" s="167"/>
      <c r="N44" s="167"/>
      <c r="O44" s="167"/>
      <c r="P44" s="167"/>
      <c r="Q44" s="167"/>
    </row>
    <row r="45" spans="1:17" ht="12.75" customHeight="1" x14ac:dyDescent="0.35">
      <c r="A45" s="25"/>
      <c r="B45" s="25"/>
      <c r="C45" s="25"/>
      <c r="D45" s="25"/>
      <c r="E45" s="25"/>
      <c r="F45" s="25"/>
      <c r="G45" s="25"/>
      <c r="H45" s="25"/>
      <c r="I45" s="25"/>
      <c r="J45" s="167"/>
      <c r="K45" s="167"/>
      <c r="L45" s="167"/>
      <c r="M45" s="167"/>
      <c r="N45" s="167"/>
      <c r="O45" s="167"/>
      <c r="P45" s="167"/>
      <c r="Q45" s="167"/>
    </row>
    <row r="46" spans="1:17" ht="12.75" customHeight="1" x14ac:dyDescent="0.35">
      <c r="A46" s="25"/>
      <c r="B46" s="25"/>
      <c r="C46" s="25"/>
      <c r="D46" s="25"/>
      <c r="E46" s="25"/>
      <c r="F46" s="25"/>
      <c r="G46" s="25"/>
      <c r="H46" s="25"/>
      <c r="I46" s="25"/>
      <c r="J46" s="167"/>
      <c r="K46" s="167"/>
      <c r="L46" s="167"/>
      <c r="M46" s="167"/>
      <c r="N46" s="167"/>
      <c r="O46" s="167"/>
      <c r="P46" s="167"/>
      <c r="Q46" s="167"/>
    </row>
    <row r="47" spans="1:17" ht="12.75" customHeight="1" x14ac:dyDescent="0.35">
      <c r="A47" s="25"/>
      <c r="B47" s="25"/>
      <c r="C47" s="25"/>
      <c r="D47" s="25"/>
      <c r="E47" s="25"/>
      <c r="F47" s="25"/>
      <c r="G47" s="25"/>
      <c r="H47" s="25"/>
      <c r="I47" s="25"/>
      <c r="J47" s="167"/>
      <c r="K47" s="167"/>
      <c r="L47" s="167"/>
      <c r="M47" s="167"/>
      <c r="N47" s="167"/>
      <c r="O47" s="167"/>
      <c r="P47" s="167"/>
      <c r="Q47" s="167"/>
    </row>
    <row r="48" spans="1:17" ht="12.75" customHeight="1" x14ac:dyDescent="0.35">
      <c r="A48" s="25"/>
      <c r="B48" s="25"/>
      <c r="C48" s="25"/>
      <c r="D48" s="25"/>
      <c r="E48" s="25"/>
      <c r="F48" s="25"/>
      <c r="G48" s="25"/>
      <c r="H48" s="25"/>
      <c r="I48" s="25"/>
      <c r="J48" s="167"/>
      <c r="K48" s="167"/>
      <c r="L48" s="167"/>
      <c r="M48" s="167"/>
      <c r="N48" s="167"/>
      <c r="O48" s="167"/>
      <c r="P48" s="167"/>
      <c r="Q48" s="167"/>
    </row>
    <row r="49" spans="1:17" ht="12.75" customHeight="1" x14ac:dyDescent="0.35">
      <c r="A49" s="25"/>
      <c r="B49" s="25"/>
      <c r="C49" s="25"/>
      <c r="D49" s="25"/>
      <c r="E49" s="25"/>
      <c r="F49" s="25"/>
      <c r="G49" s="25"/>
      <c r="H49" s="25"/>
      <c r="I49" s="25"/>
      <c r="J49" s="167"/>
      <c r="K49" s="167"/>
      <c r="L49" s="167"/>
      <c r="M49" s="167"/>
      <c r="N49" s="167"/>
      <c r="O49" s="167"/>
      <c r="P49" s="167"/>
      <c r="Q49" s="167"/>
    </row>
    <row r="50" spans="1:17" ht="12.75" customHeight="1" x14ac:dyDescent="0.35">
      <c r="A50" s="25"/>
      <c r="B50" s="25"/>
      <c r="C50" s="25"/>
      <c r="D50" s="25"/>
      <c r="E50" s="25"/>
      <c r="F50" s="25"/>
      <c r="G50" s="25"/>
      <c r="H50" s="25"/>
      <c r="I50" s="25"/>
      <c r="J50" s="167"/>
      <c r="K50" s="167"/>
      <c r="L50" s="167"/>
      <c r="M50" s="167"/>
      <c r="N50" s="167"/>
      <c r="O50" s="167"/>
      <c r="P50" s="167"/>
      <c r="Q50" s="167"/>
    </row>
    <row r="51" spans="1:17" ht="12.75" customHeight="1" x14ac:dyDescent="0.35">
      <c r="A51" s="25"/>
      <c r="B51" s="25"/>
      <c r="C51" s="25"/>
      <c r="D51" s="25"/>
      <c r="E51" s="25"/>
      <c r="F51" s="25"/>
      <c r="G51" s="25"/>
      <c r="H51" s="25"/>
      <c r="I51" s="25"/>
      <c r="J51" s="167"/>
      <c r="K51" s="167"/>
      <c r="L51" s="167"/>
      <c r="M51" s="167"/>
      <c r="N51" s="167"/>
      <c r="O51" s="167"/>
      <c r="P51" s="167"/>
      <c r="Q51" s="167"/>
    </row>
    <row r="52" spans="1:17" ht="12.75" customHeight="1" x14ac:dyDescent="0.35">
      <c r="A52" s="25"/>
      <c r="B52" s="25"/>
      <c r="C52" s="25"/>
      <c r="D52" s="25"/>
      <c r="E52" s="25"/>
      <c r="F52" s="25"/>
      <c r="G52" s="25"/>
      <c r="H52" s="25"/>
      <c r="I52" s="25"/>
      <c r="J52" s="167"/>
      <c r="K52" s="167"/>
      <c r="L52" s="167"/>
      <c r="M52" s="167"/>
      <c r="N52" s="167"/>
      <c r="O52" s="167"/>
      <c r="P52" s="167"/>
      <c r="Q52" s="167"/>
    </row>
    <row r="53" spans="1:17" ht="12.75" customHeight="1" x14ac:dyDescent="0.35">
      <c r="A53" s="25"/>
      <c r="B53" s="25"/>
      <c r="C53" s="25"/>
      <c r="D53" s="25"/>
      <c r="E53" s="25"/>
      <c r="F53" s="25"/>
      <c r="G53" s="25"/>
      <c r="H53" s="25"/>
      <c r="I53" s="25"/>
      <c r="J53" s="167"/>
      <c r="K53" s="167"/>
      <c r="L53" s="167"/>
      <c r="M53" s="167"/>
      <c r="N53" s="167"/>
      <c r="O53" s="167"/>
      <c r="P53" s="167"/>
      <c r="Q53" s="167"/>
    </row>
    <row r="54" spans="1:17" ht="12.75" customHeight="1" x14ac:dyDescent="0.35">
      <c r="A54" s="25"/>
      <c r="B54" s="25"/>
      <c r="C54" s="25"/>
      <c r="D54" s="25"/>
      <c r="E54" s="25"/>
      <c r="F54" s="25"/>
      <c r="G54" s="25"/>
      <c r="H54" s="25"/>
      <c r="I54" s="25"/>
      <c r="J54" s="167"/>
      <c r="K54" s="167"/>
      <c r="L54" s="167"/>
      <c r="M54" s="167"/>
      <c r="N54" s="167"/>
      <c r="O54" s="167"/>
      <c r="P54" s="167"/>
      <c r="Q54" s="167"/>
    </row>
    <row r="55" spans="1:17" ht="12.75" customHeight="1" x14ac:dyDescent="0.35">
      <c r="A55" s="25"/>
      <c r="B55" s="25"/>
      <c r="C55" s="25"/>
      <c r="D55" s="25"/>
      <c r="E55" s="25"/>
      <c r="F55" s="25"/>
      <c r="G55" s="25"/>
      <c r="H55" s="25"/>
      <c r="I55" s="25"/>
      <c r="J55" s="167"/>
      <c r="K55" s="167"/>
      <c r="L55" s="167"/>
      <c r="M55" s="167"/>
      <c r="N55" s="167"/>
      <c r="O55" s="167"/>
      <c r="P55" s="167"/>
      <c r="Q55" s="167"/>
    </row>
    <row r="56" spans="1:17" ht="12.75" customHeight="1" x14ac:dyDescent="0.35">
      <c r="A56" s="25"/>
      <c r="B56" s="25"/>
      <c r="C56" s="25"/>
      <c r="D56" s="25"/>
      <c r="E56" s="25"/>
      <c r="F56" s="25"/>
      <c r="G56" s="25"/>
      <c r="H56" s="25"/>
      <c r="I56" s="25"/>
      <c r="J56" s="167"/>
      <c r="K56" s="167"/>
      <c r="L56" s="167"/>
      <c r="M56" s="167"/>
      <c r="N56" s="167"/>
      <c r="O56" s="167"/>
      <c r="P56" s="167"/>
      <c r="Q56" s="167"/>
    </row>
    <row r="57" spans="1:17" ht="12.75" customHeight="1" x14ac:dyDescent="0.35">
      <c r="A57" s="25"/>
      <c r="B57" s="25"/>
      <c r="C57" s="25"/>
      <c r="D57" s="25"/>
      <c r="E57" s="25"/>
      <c r="F57" s="25"/>
      <c r="G57" s="25"/>
      <c r="H57" s="25"/>
      <c r="I57" s="25"/>
      <c r="J57" s="167"/>
      <c r="K57" s="167"/>
      <c r="L57" s="167"/>
      <c r="M57" s="167"/>
      <c r="N57" s="167"/>
      <c r="O57" s="167"/>
      <c r="P57" s="167"/>
      <c r="Q57" s="167"/>
    </row>
    <row r="58" spans="1:17" ht="12.75" customHeight="1" x14ac:dyDescent="0.35">
      <c r="A58" s="25"/>
      <c r="B58" s="25"/>
      <c r="C58" s="25"/>
      <c r="D58" s="25"/>
      <c r="E58" s="25"/>
      <c r="F58" s="25"/>
      <c r="G58" s="25"/>
      <c r="H58" s="25"/>
      <c r="I58" s="25"/>
      <c r="J58" s="167"/>
      <c r="K58" s="167"/>
      <c r="L58" s="167"/>
      <c r="M58" s="167"/>
      <c r="N58" s="167"/>
      <c r="O58" s="167"/>
      <c r="P58" s="167"/>
      <c r="Q58" s="167"/>
    </row>
    <row r="59" spans="1:17" ht="12.75" customHeight="1" x14ac:dyDescent="0.35">
      <c r="A59" s="25"/>
      <c r="B59" s="25"/>
      <c r="C59" s="25"/>
      <c r="D59" s="25"/>
      <c r="E59" s="25"/>
      <c r="F59" s="25"/>
      <c r="G59" s="25"/>
      <c r="H59" s="25"/>
      <c r="I59" s="25"/>
      <c r="J59" s="167"/>
      <c r="K59" s="167"/>
      <c r="L59" s="167"/>
      <c r="M59" s="167"/>
      <c r="N59" s="167"/>
      <c r="O59" s="167"/>
      <c r="P59" s="167"/>
      <c r="Q59" s="167"/>
    </row>
    <row r="60" spans="1:17" ht="12.75" customHeight="1" x14ac:dyDescent="0.35">
      <c r="A60" s="25"/>
      <c r="B60" s="25"/>
      <c r="C60" s="25"/>
      <c r="D60" s="25"/>
      <c r="E60" s="25"/>
      <c r="F60" s="25"/>
      <c r="G60" s="25"/>
      <c r="H60" s="25"/>
      <c r="I60" s="25"/>
      <c r="J60" s="167"/>
      <c r="K60" s="167"/>
      <c r="L60" s="167"/>
      <c r="M60" s="167"/>
      <c r="N60" s="167"/>
      <c r="O60" s="167"/>
      <c r="P60" s="167"/>
      <c r="Q60" s="167"/>
    </row>
    <row r="61" spans="1:17" ht="12.75" customHeight="1" x14ac:dyDescent="0.35">
      <c r="A61" s="25"/>
      <c r="B61" s="25"/>
      <c r="C61" s="25"/>
      <c r="D61" s="25"/>
      <c r="E61" s="25"/>
      <c r="F61" s="25"/>
      <c r="G61" s="25"/>
      <c r="H61" s="25"/>
      <c r="I61" s="25"/>
      <c r="J61" s="167"/>
      <c r="K61" s="167"/>
      <c r="L61" s="167"/>
      <c r="M61" s="167"/>
      <c r="N61" s="167"/>
      <c r="O61" s="167"/>
      <c r="P61" s="167"/>
      <c r="Q61" s="167"/>
    </row>
    <row r="62" spans="1:17" ht="12.75" customHeight="1" x14ac:dyDescent="0.35">
      <c r="A62" s="25"/>
      <c r="B62" s="25"/>
      <c r="C62" s="25"/>
      <c r="D62" s="25"/>
      <c r="E62" s="25"/>
      <c r="F62" s="25"/>
      <c r="G62" s="25"/>
      <c r="H62" s="25"/>
      <c r="I62" s="25"/>
      <c r="J62" s="167"/>
      <c r="K62" s="167"/>
      <c r="L62" s="167"/>
      <c r="M62" s="167"/>
      <c r="N62" s="167"/>
      <c r="O62" s="167"/>
      <c r="P62" s="167"/>
      <c r="Q62" s="167"/>
    </row>
    <row r="63" spans="1:17" ht="12.75" customHeight="1" x14ac:dyDescent="0.35">
      <c r="A63" s="25"/>
      <c r="B63" s="25"/>
      <c r="C63" s="25"/>
      <c r="D63" s="25"/>
      <c r="E63" s="25"/>
      <c r="F63" s="25"/>
      <c r="G63" s="25"/>
      <c r="H63" s="25"/>
      <c r="I63" s="25"/>
      <c r="J63" s="167"/>
      <c r="K63" s="167"/>
      <c r="L63" s="167"/>
      <c r="M63" s="167"/>
      <c r="N63" s="167"/>
      <c r="O63" s="167"/>
      <c r="P63" s="167"/>
      <c r="Q63" s="167"/>
    </row>
    <row r="64" spans="1:17" ht="12.75" customHeight="1" x14ac:dyDescent="0.35">
      <c r="A64" s="25"/>
      <c r="B64" s="25"/>
      <c r="C64" s="25"/>
      <c r="D64" s="25"/>
      <c r="E64" s="25"/>
      <c r="F64" s="25"/>
      <c r="G64" s="25"/>
      <c r="H64" s="25"/>
      <c r="I64" s="25"/>
      <c r="J64" s="167"/>
      <c r="K64" s="167"/>
      <c r="L64" s="167"/>
      <c r="M64" s="167"/>
      <c r="N64" s="167"/>
      <c r="O64" s="167"/>
      <c r="P64" s="167"/>
      <c r="Q64" s="167"/>
    </row>
    <row r="65" spans="1:17" ht="12.75" customHeight="1" x14ac:dyDescent="0.35">
      <c r="A65" s="25"/>
      <c r="B65" s="25"/>
      <c r="C65" s="25"/>
      <c r="D65" s="25"/>
      <c r="E65" s="25"/>
      <c r="F65" s="25"/>
      <c r="G65" s="25"/>
      <c r="H65" s="25"/>
      <c r="I65" s="25"/>
      <c r="J65" s="167"/>
      <c r="K65" s="167"/>
      <c r="L65" s="167"/>
      <c r="M65" s="167"/>
      <c r="N65" s="167"/>
      <c r="O65" s="167"/>
      <c r="P65" s="167"/>
      <c r="Q65" s="167"/>
    </row>
    <row r="66" spans="1:17" ht="12.75" customHeight="1" x14ac:dyDescent="0.35">
      <c r="A66" s="25"/>
      <c r="B66" s="25"/>
      <c r="C66" s="25"/>
      <c r="D66" s="25"/>
      <c r="E66" s="25"/>
      <c r="F66" s="25"/>
      <c r="G66" s="25"/>
      <c r="H66" s="25"/>
      <c r="I66" s="25"/>
      <c r="J66" s="167"/>
      <c r="K66" s="167"/>
      <c r="L66" s="167"/>
      <c r="M66" s="167"/>
      <c r="N66" s="167"/>
      <c r="O66" s="167"/>
      <c r="P66" s="167"/>
      <c r="Q66" s="167"/>
    </row>
    <row r="67" spans="1:17" ht="12.75" customHeight="1" x14ac:dyDescent="0.35">
      <c r="A67" s="25"/>
      <c r="B67" s="25"/>
      <c r="C67" s="25"/>
      <c r="D67" s="25"/>
      <c r="E67" s="25"/>
      <c r="F67" s="25"/>
      <c r="G67" s="25"/>
      <c r="H67" s="25"/>
      <c r="I67" s="25"/>
      <c r="J67" s="167"/>
      <c r="K67" s="167"/>
      <c r="L67" s="167"/>
      <c r="M67" s="167"/>
      <c r="N67" s="167"/>
      <c r="O67" s="167"/>
      <c r="P67" s="167"/>
      <c r="Q67" s="167"/>
    </row>
    <row r="68" spans="1:17" ht="12.75" customHeight="1" x14ac:dyDescent="0.35">
      <c r="A68" s="25"/>
      <c r="B68" s="25"/>
      <c r="C68" s="25"/>
      <c r="D68" s="25"/>
      <c r="E68" s="25"/>
      <c r="F68" s="25"/>
      <c r="G68" s="25"/>
      <c r="H68" s="25"/>
      <c r="I68" s="25"/>
      <c r="J68" s="167"/>
      <c r="K68" s="167"/>
      <c r="L68" s="167"/>
      <c r="M68" s="167"/>
      <c r="N68" s="167"/>
      <c r="O68" s="167"/>
      <c r="P68" s="167"/>
      <c r="Q68" s="167"/>
    </row>
    <row r="69" spans="1:17" ht="12.75" customHeight="1" x14ac:dyDescent="0.35">
      <c r="A69" s="25"/>
      <c r="B69" s="25"/>
      <c r="C69" s="25"/>
      <c r="D69" s="25"/>
      <c r="E69" s="25"/>
      <c r="F69" s="25"/>
      <c r="G69" s="25"/>
      <c r="H69" s="25"/>
      <c r="I69" s="25"/>
      <c r="J69" s="167"/>
      <c r="K69" s="167"/>
      <c r="L69" s="167"/>
      <c r="M69" s="167"/>
      <c r="N69" s="167"/>
      <c r="O69" s="167"/>
      <c r="P69" s="167"/>
      <c r="Q69" s="167"/>
    </row>
    <row r="70" spans="1:17" ht="12.75" customHeight="1" x14ac:dyDescent="0.35">
      <c r="A70" s="25"/>
      <c r="B70" s="25"/>
      <c r="C70" s="25"/>
      <c r="D70" s="25"/>
      <c r="E70" s="25"/>
      <c r="F70" s="25"/>
      <c r="G70" s="25"/>
      <c r="H70" s="25"/>
      <c r="I70" s="25"/>
      <c r="J70" s="167"/>
      <c r="K70" s="167"/>
      <c r="L70" s="167"/>
      <c r="M70" s="167"/>
      <c r="N70" s="167"/>
      <c r="O70" s="167"/>
      <c r="P70" s="167"/>
      <c r="Q70" s="167"/>
    </row>
    <row r="71" spans="1:17" ht="12.75" customHeight="1" x14ac:dyDescent="0.35">
      <c r="A71" s="25"/>
      <c r="B71" s="25"/>
      <c r="C71" s="25"/>
      <c r="D71" s="25"/>
      <c r="E71" s="25"/>
      <c r="F71" s="25"/>
      <c r="G71" s="25"/>
      <c r="H71" s="25"/>
      <c r="I71" s="25"/>
      <c r="J71" s="167"/>
      <c r="K71" s="167"/>
      <c r="L71" s="167"/>
      <c r="M71" s="167"/>
      <c r="N71" s="167"/>
      <c r="O71" s="167"/>
      <c r="P71" s="167"/>
      <c r="Q71" s="167"/>
    </row>
    <row r="72" spans="1:17" ht="12.75" customHeight="1" x14ac:dyDescent="0.35">
      <c r="A72" s="25"/>
      <c r="B72" s="25"/>
      <c r="C72" s="25"/>
      <c r="D72" s="25"/>
      <c r="E72" s="25"/>
      <c r="F72" s="25"/>
      <c r="G72" s="25"/>
      <c r="H72" s="25"/>
      <c r="I72" s="25"/>
      <c r="J72" s="167"/>
      <c r="K72" s="167"/>
      <c r="L72" s="167"/>
      <c r="M72" s="167"/>
      <c r="N72" s="167"/>
      <c r="O72" s="167"/>
      <c r="P72" s="167"/>
      <c r="Q72" s="167"/>
    </row>
    <row r="73" spans="1:17" ht="12.75" customHeight="1" x14ac:dyDescent="0.35">
      <c r="A73" s="25"/>
      <c r="B73" s="25"/>
      <c r="C73" s="25"/>
      <c r="D73" s="25"/>
      <c r="E73" s="25"/>
      <c r="F73" s="25"/>
      <c r="G73" s="25"/>
      <c r="H73" s="25"/>
      <c r="I73" s="25"/>
      <c r="J73" s="167"/>
      <c r="K73" s="167"/>
      <c r="L73" s="167"/>
      <c r="M73" s="167"/>
      <c r="N73" s="167"/>
      <c r="O73" s="167"/>
      <c r="P73" s="167"/>
      <c r="Q73" s="167"/>
    </row>
    <row r="74" spans="1:17" ht="12.75" customHeight="1" x14ac:dyDescent="0.35">
      <c r="A74" s="25"/>
      <c r="B74" s="25"/>
      <c r="C74" s="25"/>
      <c r="D74" s="25"/>
      <c r="E74" s="25"/>
      <c r="F74" s="25"/>
      <c r="G74" s="25"/>
      <c r="H74" s="25"/>
      <c r="I74" s="25"/>
      <c r="J74" s="167"/>
      <c r="K74" s="167"/>
      <c r="L74" s="167"/>
      <c r="M74" s="167"/>
      <c r="N74" s="167"/>
      <c r="O74" s="167"/>
      <c r="P74" s="167"/>
      <c r="Q74" s="167"/>
    </row>
    <row r="75" spans="1:17" ht="12.75" customHeight="1" x14ac:dyDescent="0.35">
      <c r="A75" s="25"/>
      <c r="B75" s="25"/>
      <c r="C75" s="25"/>
      <c r="D75" s="25"/>
      <c r="E75" s="25"/>
      <c r="F75" s="25"/>
      <c r="G75" s="25"/>
      <c r="H75" s="25"/>
      <c r="I75" s="25"/>
      <c r="J75" s="167"/>
      <c r="K75" s="167"/>
      <c r="L75" s="167"/>
      <c r="M75" s="167"/>
      <c r="N75" s="167"/>
      <c r="O75" s="167"/>
      <c r="P75" s="167"/>
      <c r="Q75" s="167"/>
    </row>
    <row r="76" spans="1:17" ht="12.75" customHeight="1" x14ac:dyDescent="0.35">
      <c r="A76" s="25"/>
      <c r="B76" s="25"/>
      <c r="C76" s="25"/>
      <c r="D76" s="25"/>
      <c r="E76" s="25"/>
      <c r="F76" s="25"/>
      <c r="G76" s="25"/>
      <c r="H76" s="25"/>
      <c r="I76" s="25"/>
      <c r="J76" s="167"/>
      <c r="K76" s="167"/>
      <c r="L76" s="167"/>
      <c r="M76" s="167"/>
      <c r="N76" s="167"/>
      <c r="O76" s="167"/>
      <c r="P76" s="167"/>
      <c r="Q76" s="167"/>
    </row>
    <row r="77" spans="1:17" ht="12.75" customHeight="1" x14ac:dyDescent="0.35">
      <c r="A77" s="25"/>
      <c r="B77" s="25"/>
      <c r="C77" s="25"/>
      <c r="D77" s="25"/>
      <c r="E77" s="25"/>
      <c r="F77" s="25"/>
      <c r="G77" s="25"/>
      <c r="H77" s="25"/>
      <c r="I77" s="25"/>
      <c r="J77" s="167"/>
      <c r="K77" s="167"/>
      <c r="L77" s="167"/>
      <c r="M77" s="167"/>
      <c r="N77" s="167"/>
      <c r="O77" s="167"/>
      <c r="P77" s="167"/>
      <c r="Q77" s="167"/>
    </row>
    <row r="78" spans="1:17" ht="12.75" customHeight="1" x14ac:dyDescent="0.35">
      <c r="A78" s="25"/>
      <c r="B78" s="25"/>
      <c r="C78" s="25"/>
      <c r="D78" s="25"/>
      <c r="E78" s="25"/>
      <c r="F78" s="25"/>
      <c r="G78" s="25"/>
      <c r="H78" s="25"/>
      <c r="I78" s="25"/>
      <c r="J78" s="167"/>
      <c r="K78" s="167"/>
      <c r="L78" s="167"/>
      <c r="M78" s="167"/>
      <c r="N78" s="167"/>
      <c r="O78" s="167"/>
      <c r="P78" s="167"/>
      <c r="Q78" s="167"/>
    </row>
    <row r="79" spans="1:17" ht="12.75" customHeight="1" x14ac:dyDescent="0.35">
      <c r="A79" s="25"/>
      <c r="B79" s="25"/>
      <c r="C79" s="25"/>
      <c r="D79" s="25"/>
      <c r="E79" s="25"/>
      <c r="F79" s="25"/>
      <c r="G79" s="25"/>
      <c r="H79" s="25"/>
      <c r="I79" s="25"/>
      <c r="J79" s="167"/>
      <c r="K79" s="167"/>
      <c r="L79" s="167"/>
      <c r="M79" s="167"/>
      <c r="N79" s="167"/>
      <c r="O79" s="167"/>
      <c r="P79" s="167"/>
      <c r="Q79" s="167"/>
    </row>
    <row r="80" spans="1:17" ht="12.75" customHeight="1" x14ac:dyDescent="0.35">
      <c r="A80" s="25"/>
      <c r="B80" s="25"/>
      <c r="C80" s="25"/>
      <c r="D80" s="25"/>
      <c r="E80" s="25"/>
      <c r="F80" s="25"/>
      <c r="G80" s="25"/>
      <c r="H80" s="25"/>
      <c r="I80" s="25"/>
      <c r="J80" s="167"/>
      <c r="K80" s="167"/>
      <c r="L80" s="167"/>
      <c r="M80" s="167"/>
      <c r="N80" s="167"/>
      <c r="O80" s="167"/>
      <c r="P80" s="167"/>
      <c r="Q80" s="167"/>
    </row>
    <row r="81" spans="1:17" ht="12.75" customHeight="1" x14ac:dyDescent="0.35">
      <c r="A81" s="25"/>
      <c r="B81" s="25"/>
      <c r="C81" s="25"/>
      <c r="D81" s="25"/>
      <c r="E81" s="25"/>
      <c r="F81" s="25"/>
      <c r="G81" s="25"/>
      <c r="H81" s="25"/>
      <c r="I81" s="25"/>
      <c r="J81" s="167"/>
      <c r="K81" s="167"/>
      <c r="L81" s="167"/>
      <c r="M81" s="167"/>
      <c r="N81" s="167"/>
      <c r="O81" s="167"/>
      <c r="P81" s="167"/>
      <c r="Q81" s="167"/>
    </row>
    <row r="82" spans="1:17" ht="12.75" customHeight="1" x14ac:dyDescent="0.35">
      <c r="A82" s="25"/>
      <c r="B82" s="25"/>
      <c r="C82" s="25"/>
      <c r="D82" s="25"/>
      <c r="E82" s="25"/>
      <c r="F82" s="25"/>
      <c r="G82" s="25"/>
      <c r="H82" s="25"/>
      <c r="I82" s="25"/>
      <c r="J82" s="167"/>
      <c r="K82" s="167"/>
      <c r="L82" s="167"/>
      <c r="M82" s="167"/>
      <c r="N82" s="167"/>
      <c r="O82" s="167"/>
      <c r="P82" s="167"/>
      <c r="Q82" s="167"/>
    </row>
    <row r="83" spans="1:17" ht="12.75" customHeight="1" x14ac:dyDescent="0.35">
      <c r="A83" s="25"/>
      <c r="B83" s="25"/>
      <c r="C83" s="25"/>
      <c r="D83" s="25"/>
      <c r="E83" s="25"/>
      <c r="F83" s="25"/>
      <c r="G83" s="25"/>
      <c r="H83" s="25"/>
      <c r="I83" s="25"/>
      <c r="J83" s="167"/>
      <c r="K83" s="167"/>
      <c r="L83" s="167"/>
      <c r="M83" s="167"/>
      <c r="N83" s="167"/>
      <c r="O83" s="167"/>
      <c r="P83" s="167"/>
      <c r="Q83" s="167"/>
    </row>
    <row r="84" spans="1:17" ht="12.75" customHeight="1" x14ac:dyDescent="0.35">
      <c r="A84" s="25"/>
      <c r="B84" s="25"/>
      <c r="C84" s="25"/>
      <c r="D84" s="25"/>
      <c r="E84" s="25"/>
      <c r="F84" s="25"/>
      <c r="G84" s="25"/>
      <c r="H84" s="25"/>
      <c r="I84" s="25"/>
      <c r="J84" s="167"/>
      <c r="K84" s="167"/>
      <c r="L84" s="167"/>
      <c r="M84" s="167"/>
      <c r="N84" s="167"/>
      <c r="O84" s="167"/>
      <c r="P84" s="167"/>
      <c r="Q84" s="167"/>
    </row>
    <row r="85" spans="1:17" ht="12.75" customHeight="1" x14ac:dyDescent="0.35">
      <c r="A85" s="25"/>
      <c r="B85" s="25"/>
      <c r="C85" s="25"/>
      <c r="D85" s="25"/>
      <c r="E85" s="25"/>
      <c r="F85" s="25"/>
      <c r="G85" s="25"/>
      <c r="H85" s="25"/>
      <c r="I85" s="25"/>
      <c r="J85" s="167"/>
      <c r="K85" s="167"/>
      <c r="L85" s="167"/>
      <c r="M85" s="167"/>
      <c r="N85" s="167"/>
      <c r="O85" s="167"/>
      <c r="P85" s="167"/>
      <c r="Q85" s="167"/>
    </row>
    <row r="86" spans="1:17" ht="12.75" customHeight="1" x14ac:dyDescent="0.35">
      <c r="A86" s="25"/>
      <c r="B86" s="25"/>
      <c r="C86" s="25"/>
      <c r="D86" s="25"/>
      <c r="E86" s="25"/>
      <c r="F86" s="25"/>
      <c r="G86" s="25"/>
      <c r="H86" s="25"/>
      <c r="I86" s="25"/>
      <c r="J86" s="167"/>
      <c r="K86" s="167"/>
      <c r="L86" s="167"/>
      <c r="M86" s="167"/>
      <c r="N86" s="167"/>
      <c r="O86" s="167"/>
      <c r="P86" s="167"/>
      <c r="Q86" s="167"/>
    </row>
    <row r="87" spans="1:17" ht="12.75" customHeight="1" x14ac:dyDescent="0.35">
      <c r="A87" s="25"/>
      <c r="B87" s="25"/>
      <c r="C87" s="25"/>
      <c r="D87" s="25"/>
      <c r="E87" s="25"/>
      <c r="F87" s="25"/>
      <c r="G87" s="25"/>
      <c r="H87" s="25"/>
      <c r="I87" s="25"/>
      <c r="J87" s="167"/>
      <c r="K87" s="167"/>
      <c r="L87" s="167"/>
      <c r="M87" s="167"/>
      <c r="N87" s="167"/>
      <c r="O87" s="167"/>
      <c r="P87" s="167"/>
      <c r="Q87" s="167"/>
    </row>
    <row r="88" spans="1:17" ht="12.75" customHeight="1" x14ac:dyDescent="0.35">
      <c r="A88" s="25"/>
      <c r="B88" s="25"/>
      <c r="C88" s="25"/>
      <c r="D88" s="25"/>
      <c r="E88" s="25"/>
      <c r="F88" s="25"/>
      <c r="G88" s="25"/>
      <c r="H88" s="25"/>
      <c r="I88" s="25"/>
      <c r="J88" s="167"/>
      <c r="K88" s="167"/>
      <c r="L88" s="167"/>
      <c r="M88" s="167"/>
      <c r="N88" s="167"/>
      <c r="O88" s="167"/>
      <c r="P88" s="167"/>
      <c r="Q88" s="167"/>
    </row>
    <row r="89" spans="1:17" ht="12.75" customHeight="1" x14ac:dyDescent="0.35">
      <c r="A89" s="25"/>
      <c r="B89" s="25"/>
      <c r="C89" s="25"/>
      <c r="D89" s="25"/>
      <c r="E89" s="25"/>
      <c r="F89" s="25"/>
      <c r="G89" s="25"/>
      <c r="H89" s="25"/>
      <c r="I89" s="25"/>
      <c r="J89" s="167"/>
      <c r="K89" s="167"/>
      <c r="L89" s="167"/>
      <c r="M89" s="167"/>
      <c r="N89" s="167"/>
      <c r="O89" s="167"/>
      <c r="P89" s="167"/>
      <c r="Q89" s="167"/>
    </row>
    <row r="90" spans="1:17" ht="12.75" customHeight="1" x14ac:dyDescent="0.35">
      <c r="A90" s="25"/>
      <c r="B90" s="25"/>
      <c r="C90" s="25"/>
      <c r="D90" s="25"/>
      <c r="E90" s="25"/>
      <c r="F90" s="25"/>
      <c r="G90" s="25"/>
      <c r="H90" s="25"/>
      <c r="I90" s="25"/>
      <c r="J90" s="167"/>
      <c r="K90" s="167"/>
      <c r="L90" s="167"/>
      <c r="M90" s="167"/>
      <c r="N90" s="167"/>
      <c r="O90" s="167"/>
      <c r="P90" s="167"/>
      <c r="Q90" s="167"/>
    </row>
    <row r="91" spans="1:17" ht="12.75" customHeight="1" x14ac:dyDescent="0.35">
      <c r="A91" s="25"/>
      <c r="B91" s="25"/>
      <c r="C91" s="25"/>
      <c r="D91" s="25"/>
      <c r="E91" s="25"/>
      <c r="F91" s="25"/>
      <c r="G91" s="25"/>
      <c r="H91" s="25"/>
      <c r="I91" s="25"/>
      <c r="J91" s="167"/>
      <c r="K91" s="167"/>
      <c r="L91" s="167"/>
      <c r="M91" s="167"/>
      <c r="N91" s="167"/>
      <c r="O91" s="167"/>
      <c r="P91" s="167"/>
      <c r="Q91" s="167"/>
    </row>
    <row r="92" spans="1:17" ht="12.75" customHeight="1" x14ac:dyDescent="0.35">
      <c r="A92" s="25"/>
      <c r="B92" s="25"/>
      <c r="C92" s="25"/>
      <c r="D92" s="25"/>
      <c r="E92" s="25"/>
      <c r="F92" s="25"/>
      <c r="G92" s="25"/>
      <c r="H92" s="25"/>
      <c r="I92" s="25"/>
      <c r="J92" s="167"/>
      <c r="K92" s="167"/>
      <c r="L92" s="167"/>
      <c r="M92" s="167"/>
      <c r="N92" s="167"/>
      <c r="O92" s="167"/>
      <c r="P92" s="167"/>
      <c r="Q92" s="167"/>
    </row>
    <row r="93" spans="1:17" ht="12.75" customHeight="1" x14ac:dyDescent="0.35">
      <c r="A93" s="25"/>
      <c r="B93" s="25"/>
      <c r="C93" s="25"/>
      <c r="D93" s="25"/>
      <c r="E93" s="25"/>
      <c r="F93" s="25"/>
      <c r="G93" s="25"/>
      <c r="H93" s="25"/>
      <c r="I93" s="25"/>
      <c r="J93" s="167"/>
      <c r="K93" s="167"/>
      <c r="L93" s="167"/>
      <c r="M93" s="167"/>
      <c r="N93" s="167"/>
      <c r="O93" s="167"/>
      <c r="P93" s="167"/>
      <c r="Q93" s="167"/>
    </row>
    <row r="94" spans="1:17" ht="12.75" customHeight="1" x14ac:dyDescent="0.35">
      <c r="A94" s="25"/>
      <c r="B94" s="25"/>
      <c r="C94" s="25"/>
      <c r="D94" s="25"/>
      <c r="E94" s="25"/>
      <c r="F94" s="25"/>
      <c r="G94" s="25"/>
      <c r="H94" s="25"/>
      <c r="I94" s="25"/>
      <c r="J94" s="167"/>
      <c r="K94" s="167"/>
      <c r="L94" s="167"/>
      <c r="M94" s="167"/>
      <c r="N94" s="167"/>
      <c r="O94" s="167"/>
      <c r="P94" s="167"/>
      <c r="Q94" s="167"/>
    </row>
    <row r="95" spans="1:17" ht="12.75" customHeight="1" x14ac:dyDescent="0.35">
      <c r="A95" s="25"/>
      <c r="B95" s="25"/>
      <c r="C95" s="25"/>
      <c r="D95" s="25"/>
      <c r="E95" s="25"/>
      <c r="F95" s="25"/>
      <c r="G95" s="25"/>
      <c r="H95" s="25"/>
      <c r="I95" s="25"/>
      <c r="J95" s="167"/>
      <c r="K95" s="167"/>
      <c r="L95" s="167"/>
      <c r="M95" s="167"/>
      <c r="N95" s="167"/>
      <c r="O95" s="167"/>
      <c r="P95" s="167"/>
      <c r="Q95" s="167"/>
    </row>
    <row r="96" spans="1:17" ht="12.75" customHeight="1" x14ac:dyDescent="0.35">
      <c r="A96" s="25"/>
      <c r="B96" s="25"/>
      <c r="C96" s="25"/>
      <c r="D96" s="25"/>
      <c r="E96" s="25"/>
      <c r="F96" s="25"/>
      <c r="G96" s="25"/>
      <c r="H96" s="25"/>
      <c r="I96" s="25"/>
      <c r="J96" s="167"/>
      <c r="K96" s="167"/>
      <c r="L96" s="167"/>
      <c r="M96" s="167"/>
      <c r="N96" s="167"/>
      <c r="O96" s="167"/>
      <c r="P96" s="167"/>
      <c r="Q96" s="167"/>
    </row>
    <row r="97" spans="1:17" ht="12.75" customHeight="1" x14ac:dyDescent="0.35">
      <c r="A97" s="25"/>
      <c r="B97" s="25"/>
      <c r="C97" s="25"/>
      <c r="D97" s="25"/>
      <c r="E97" s="25"/>
      <c r="F97" s="25"/>
      <c r="G97" s="25"/>
      <c r="H97" s="25"/>
      <c r="I97" s="25"/>
      <c r="J97" s="167"/>
      <c r="K97" s="167"/>
      <c r="L97" s="167"/>
      <c r="M97" s="167"/>
      <c r="N97" s="167"/>
      <c r="O97" s="167"/>
      <c r="P97" s="167"/>
      <c r="Q97" s="167"/>
    </row>
    <row r="98" spans="1:17" ht="12.75" customHeight="1" x14ac:dyDescent="0.35">
      <c r="A98" s="25"/>
      <c r="B98" s="25"/>
      <c r="C98" s="25"/>
      <c r="D98" s="25"/>
      <c r="E98" s="25"/>
      <c r="F98" s="25"/>
      <c r="G98" s="25"/>
      <c r="H98" s="25"/>
      <c r="I98" s="25"/>
      <c r="J98" s="167"/>
      <c r="K98" s="167"/>
      <c r="L98" s="167"/>
      <c r="M98" s="167"/>
      <c r="N98" s="167"/>
      <c r="O98" s="167"/>
      <c r="P98" s="167"/>
      <c r="Q98" s="167"/>
    </row>
    <row r="99" spans="1:17" ht="12.75" customHeight="1" x14ac:dyDescent="0.35">
      <c r="A99" s="25"/>
      <c r="B99" s="25"/>
      <c r="C99" s="25"/>
      <c r="D99" s="25"/>
      <c r="E99" s="25"/>
      <c r="F99" s="25"/>
      <c r="G99" s="25"/>
      <c r="H99" s="25"/>
      <c r="I99" s="25"/>
      <c r="J99" s="167"/>
      <c r="K99" s="167"/>
      <c r="L99" s="167"/>
      <c r="M99" s="167"/>
      <c r="N99" s="167"/>
      <c r="O99" s="167"/>
      <c r="P99" s="167"/>
      <c r="Q99" s="167"/>
    </row>
    <row r="100" spans="1:17" ht="12.75" customHeight="1" x14ac:dyDescent="0.35">
      <c r="A100" s="25"/>
      <c r="B100" s="25"/>
      <c r="C100" s="25"/>
      <c r="D100" s="25"/>
      <c r="E100" s="25"/>
      <c r="F100" s="25"/>
      <c r="G100" s="25"/>
      <c r="H100" s="25"/>
      <c r="I100" s="25"/>
      <c r="J100" s="167"/>
      <c r="K100" s="167"/>
      <c r="L100" s="167"/>
      <c r="M100" s="167"/>
      <c r="N100" s="167"/>
      <c r="O100" s="167"/>
      <c r="P100" s="167"/>
      <c r="Q100" s="167"/>
    </row>
    <row r="101" spans="1:17" ht="12.75" customHeight="1" x14ac:dyDescent="0.35">
      <c r="A101" s="25"/>
      <c r="B101" s="25"/>
      <c r="C101" s="25"/>
      <c r="D101" s="25"/>
      <c r="E101" s="25"/>
      <c r="F101" s="25"/>
      <c r="G101" s="25"/>
      <c r="H101" s="25"/>
      <c r="I101" s="25"/>
      <c r="J101" s="167"/>
      <c r="K101" s="167"/>
      <c r="L101" s="167"/>
      <c r="M101" s="167"/>
      <c r="N101" s="167"/>
      <c r="O101" s="167"/>
      <c r="P101" s="167"/>
      <c r="Q101" s="167"/>
    </row>
    <row r="102" spans="1:17" ht="12.75" customHeight="1" x14ac:dyDescent="0.35">
      <c r="A102" s="25"/>
      <c r="B102" s="25"/>
      <c r="C102" s="25"/>
      <c r="D102" s="25"/>
      <c r="E102" s="25"/>
      <c r="F102" s="25"/>
      <c r="G102" s="25"/>
      <c r="H102" s="25"/>
      <c r="I102" s="25"/>
      <c r="J102" s="167"/>
      <c r="K102" s="167"/>
      <c r="L102" s="167"/>
      <c r="M102" s="167"/>
      <c r="N102" s="167"/>
      <c r="O102" s="167"/>
      <c r="P102" s="167"/>
      <c r="Q102" s="167"/>
    </row>
    <row r="103" spans="1:17" ht="12.75" customHeight="1" x14ac:dyDescent="0.35">
      <c r="A103" s="25"/>
      <c r="B103" s="25"/>
      <c r="C103" s="25"/>
      <c r="D103" s="25"/>
      <c r="E103" s="25"/>
      <c r="F103" s="25"/>
      <c r="G103" s="25"/>
      <c r="H103" s="25"/>
      <c r="I103" s="25"/>
      <c r="J103" s="167"/>
      <c r="K103" s="167"/>
      <c r="L103" s="167"/>
      <c r="M103" s="167"/>
      <c r="N103" s="167"/>
      <c r="O103" s="167"/>
      <c r="P103" s="167"/>
      <c r="Q103" s="167"/>
    </row>
    <row r="104" spans="1:17" ht="12.75" customHeight="1" x14ac:dyDescent="0.35">
      <c r="A104" s="25"/>
      <c r="B104" s="25"/>
      <c r="C104" s="25"/>
      <c r="D104" s="25"/>
      <c r="E104" s="25"/>
      <c r="F104" s="25"/>
      <c r="G104" s="25"/>
      <c r="H104" s="25"/>
      <c r="I104" s="25"/>
      <c r="J104" s="167"/>
      <c r="K104" s="167"/>
      <c r="L104" s="167"/>
      <c r="M104" s="167"/>
      <c r="N104" s="167"/>
      <c r="O104" s="167"/>
      <c r="P104" s="167"/>
      <c r="Q104" s="167"/>
    </row>
    <row r="105" spans="1:17" ht="12.75" customHeight="1" x14ac:dyDescent="0.35">
      <c r="A105" s="25"/>
      <c r="B105" s="25"/>
      <c r="C105" s="25"/>
      <c r="D105" s="25"/>
      <c r="E105" s="25"/>
      <c r="F105" s="25"/>
      <c r="G105" s="25"/>
      <c r="H105" s="25"/>
      <c r="I105" s="25"/>
      <c r="J105" s="167"/>
      <c r="K105" s="167"/>
      <c r="L105" s="167"/>
      <c r="M105" s="167"/>
      <c r="N105" s="167"/>
      <c r="O105" s="167"/>
      <c r="P105" s="167"/>
      <c r="Q105" s="167"/>
    </row>
    <row r="106" spans="1:17" ht="12.75" customHeight="1" x14ac:dyDescent="0.35">
      <c r="A106" s="25"/>
      <c r="B106" s="25"/>
      <c r="C106" s="25"/>
      <c r="D106" s="25"/>
      <c r="E106" s="25"/>
      <c r="F106" s="25"/>
      <c r="G106" s="25"/>
      <c r="H106" s="25"/>
      <c r="I106" s="25"/>
      <c r="J106" s="167"/>
      <c r="K106" s="167"/>
      <c r="L106" s="167"/>
      <c r="M106" s="167"/>
      <c r="N106" s="167"/>
      <c r="O106" s="167"/>
      <c r="P106" s="167"/>
      <c r="Q106" s="167"/>
    </row>
    <row r="107" spans="1:17" ht="12.75" customHeight="1" x14ac:dyDescent="0.35">
      <c r="A107" s="25"/>
      <c r="B107" s="25"/>
      <c r="C107" s="25"/>
      <c r="D107" s="25"/>
      <c r="E107" s="25"/>
      <c r="F107" s="25"/>
      <c r="G107" s="25"/>
      <c r="H107" s="25"/>
      <c r="I107" s="25"/>
      <c r="J107" s="167"/>
      <c r="K107" s="167"/>
      <c r="L107" s="167"/>
      <c r="M107" s="167"/>
      <c r="N107" s="167"/>
      <c r="O107" s="167"/>
      <c r="P107" s="167"/>
      <c r="Q107" s="167"/>
    </row>
    <row r="108" spans="1:17" ht="12.75" customHeight="1" x14ac:dyDescent="0.35">
      <c r="A108" s="25"/>
      <c r="B108" s="25"/>
      <c r="C108" s="25"/>
      <c r="D108" s="25"/>
      <c r="E108" s="25"/>
      <c r="F108" s="25"/>
      <c r="G108" s="25"/>
      <c r="H108" s="25"/>
      <c r="I108" s="25"/>
      <c r="J108" s="167"/>
      <c r="K108" s="167"/>
      <c r="L108" s="167"/>
      <c r="M108" s="167"/>
      <c r="N108" s="167"/>
      <c r="O108" s="167"/>
      <c r="P108" s="167"/>
      <c r="Q108" s="167"/>
    </row>
    <row r="109" spans="1:17" ht="12.75" customHeight="1" x14ac:dyDescent="0.35">
      <c r="A109" s="25"/>
      <c r="B109" s="25"/>
      <c r="C109" s="25"/>
      <c r="D109" s="25"/>
      <c r="E109" s="25"/>
      <c r="F109" s="25"/>
      <c r="G109" s="25"/>
      <c r="H109" s="25"/>
      <c r="I109" s="25"/>
      <c r="J109" s="167"/>
      <c r="K109" s="167"/>
      <c r="L109" s="167"/>
      <c r="M109" s="167"/>
      <c r="N109" s="167"/>
      <c r="O109" s="167"/>
      <c r="P109" s="167"/>
      <c r="Q109" s="167"/>
    </row>
    <row r="110" spans="1:17" ht="12.75" customHeight="1" x14ac:dyDescent="0.35">
      <c r="A110" s="25"/>
      <c r="B110" s="25"/>
      <c r="C110" s="25"/>
      <c r="D110" s="25"/>
      <c r="E110" s="25"/>
      <c r="F110" s="25"/>
      <c r="G110" s="25"/>
      <c r="H110" s="25"/>
      <c r="I110" s="25"/>
      <c r="J110" s="167"/>
      <c r="K110" s="167"/>
      <c r="L110" s="167"/>
      <c r="M110" s="167"/>
      <c r="N110" s="167"/>
      <c r="O110" s="167"/>
      <c r="P110" s="167"/>
      <c r="Q110" s="167"/>
    </row>
    <row r="111" spans="1:17" ht="12.75" customHeight="1" x14ac:dyDescent="0.35">
      <c r="A111" s="25"/>
      <c r="B111" s="25"/>
      <c r="C111" s="25"/>
      <c r="D111" s="25"/>
      <c r="E111" s="25"/>
      <c r="F111" s="25"/>
      <c r="G111" s="25"/>
      <c r="H111" s="25"/>
      <c r="I111" s="25"/>
      <c r="J111" s="167"/>
      <c r="K111" s="167"/>
      <c r="L111" s="167"/>
      <c r="M111" s="167"/>
      <c r="N111" s="167"/>
      <c r="O111" s="167"/>
      <c r="P111" s="167"/>
      <c r="Q111" s="167"/>
    </row>
    <row r="112" spans="1:17" ht="12.75" customHeight="1" x14ac:dyDescent="0.35">
      <c r="A112" s="25"/>
      <c r="B112" s="25"/>
      <c r="C112" s="25"/>
      <c r="D112" s="25"/>
      <c r="E112" s="25"/>
      <c r="F112" s="25"/>
      <c r="G112" s="25"/>
      <c r="H112" s="25"/>
      <c r="I112" s="25"/>
      <c r="J112" s="167"/>
      <c r="K112" s="167"/>
      <c r="L112" s="167"/>
      <c r="M112" s="167"/>
      <c r="N112" s="167"/>
      <c r="O112" s="167"/>
      <c r="P112" s="167"/>
      <c r="Q112" s="167"/>
    </row>
    <row r="113" spans="1:17" ht="12.75" customHeight="1" x14ac:dyDescent="0.35">
      <c r="A113" s="25"/>
      <c r="B113" s="25"/>
      <c r="C113" s="25"/>
      <c r="D113" s="25"/>
      <c r="E113" s="25"/>
      <c r="F113" s="25"/>
      <c r="G113" s="25"/>
      <c r="H113" s="25"/>
      <c r="I113" s="25"/>
      <c r="J113" s="167"/>
      <c r="K113" s="167"/>
      <c r="L113" s="167"/>
      <c r="M113" s="167"/>
      <c r="N113" s="167"/>
      <c r="O113" s="167"/>
      <c r="P113" s="167"/>
      <c r="Q113" s="167"/>
    </row>
    <row r="114" spans="1:17" ht="12.75" customHeight="1" x14ac:dyDescent="0.35">
      <c r="A114" s="25"/>
      <c r="B114" s="25"/>
      <c r="C114" s="25"/>
      <c r="D114" s="25"/>
      <c r="E114" s="25"/>
      <c r="F114" s="25"/>
      <c r="G114" s="25"/>
      <c r="H114" s="25"/>
      <c r="I114" s="25"/>
      <c r="J114" s="167"/>
      <c r="K114" s="167"/>
      <c r="L114" s="167"/>
      <c r="M114" s="167"/>
      <c r="N114" s="167"/>
      <c r="O114" s="167"/>
      <c r="P114" s="167"/>
      <c r="Q114" s="167"/>
    </row>
    <row r="115" spans="1:17" ht="12.75" customHeight="1" x14ac:dyDescent="0.35">
      <c r="A115" s="25"/>
      <c r="B115" s="25"/>
      <c r="C115" s="25"/>
      <c r="D115" s="25"/>
      <c r="E115" s="25"/>
      <c r="F115" s="25"/>
      <c r="G115" s="25"/>
      <c r="H115" s="25"/>
      <c r="I115" s="25"/>
      <c r="J115" s="167"/>
      <c r="K115" s="167"/>
      <c r="L115" s="167"/>
      <c r="M115" s="167"/>
      <c r="N115" s="167"/>
      <c r="O115" s="167"/>
      <c r="P115" s="167"/>
      <c r="Q115" s="167"/>
    </row>
    <row r="116" spans="1:17" ht="12.75" customHeight="1" x14ac:dyDescent="0.35">
      <c r="A116" s="25"/>
      <c r="B116" s="25"/>
      <c r="C116" s="25"/>
      <c r="D116" s="25"/>
      <c r="E116" s="25"/>
      <c r="F116" s="25"/>
      <c r="G116" s="25"/>
      <c r="H116" s="25"/>
      <c r="I116" s="25"/>
      <c r="J116" s="167"/>
      <c r="K116" s="167"/>
      <c r="L116" s="167"/>
      <c r="M116" s="167"/>
      <c r="N116" s="167"/>
      <c r="O116" s="167"/>
      <c r="P116" s="167"/>
      <c r="Q116" s="167"/>
    </row>
    <row r="117" spans="1:17" ht="12.75" customHeight="1" x14ac:dyDescent="0.35">
      <c r="A117" s="25"/>
      <c r="B117" s="25"/>
      <c r="C117" s="25"/>
      <c r="D117" s="25"/>
      <c r="E117" s="25"/>
      <c r="F117" s="25"/>
      <c r="G117" s="25"/>
      <c r="H117" s="25"/>
      <c r="I117" s="25"/>
      <c r="J117" s="167"/>
      <c r="K117" s="167"/>
      <c r="L117" s="167"/>
      <c r="M117" s="167"/>
      <c r="N117" s="167"/>
      <c r="O117" s="167"/>
      <c r="P117" s="167"/>
      <c r="Q117" s="167"/>
    </row>
    <row r="118" spans="1:17" ht="12.75" customHeight="1" x14ac:dyDescent="0.35">
      <c r="A118" s="25"/>
      <c r="B118" s="25"/>
      <c r="C118" s="25"/>
      <c r="D118" s="25"/>
      <c r="E118" s="25"/>
      <c r="F118" s="25"/>
      <c r="G118" s="25"/>
      <c r="H118" s="25"/>
      <c r="I118" s="25"/>
      <c r="J118" s="167"/>
      <c r="K118" s="167"/>
      <c r="L118" s="167"/>
      <c r="M118" s="167"/>
      <c r="N118" s="167"/>
      <c r="O118" s="167"/>
      <c r="P118" s="167"/>
      <c r="Q118" s="167"/>
    </row>
    <row r="119" spans="1:17" ht="12.75" customHeight="1" x14ac:dyDescent="0.35">
      <c r="A119" s="25"/>
      <c r="B119" s="25"/>
      <c r="C119" s="25"/>
      <c r="D119" s="25"/>
      <c r="E119" s="25"/>
      <c r="F119" s="25"/>
      <c r="G119" s="25"/>
      <c r="H119" s="25"/>
      <c r="I119" s="25"/>
      <c r="J119" s="25"/>
      <c r="K119" s="25"/>
    </row>
  </sheetData>
  <pageMargins left="0.70866141732283472" right="0.70866141732283472" top="0.74803149606299213" bottom="0.74803149606299213" header="0.31496062992125984" footer="0.31496062992125984"/>
  <pageSetup paperSize="9" scale="91" orientation="portrait" blackAndWhite="1" r:id="rId1"/>
  <headerFooter>
    <oddHeader>&amp;R&amp;"-,Normal"&amp;P (&amp;N)</oddHeader>
  </headerFooter>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Drop Down 1">
              <controlPr defaultSize="0" autoLine="0" autoPict="0">
                <anchor moveWithCells="1" sizeWithCells="1">
                  <from>
                    <xdr:col>1</xdr:col>
                    <xdr:colOff>69850</xdr:colOff>
                    <xdr:row>1</xdr:row>
                    <xdr:rowOff>0</xdr:rowOff>
                  </from>
                  <to>
                    <xdr:col>2</xdr:col>
                    <xdr:colOff>1231900</xdr:colOff>
                    <xdr:row>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142"/>
  <dimension ref="A1:S77"/>
  <sheetViews>
    <sheetView showGridLines="0" zoomScaleNormal="100" workbookViewId="0">
      <pane ySplit="1" topLeftCell="A2" activePane="bottomLeft" state="frozen"/>
      <selection activeCell="F62" sqref="F62"/>
      <selection pane="bottomLeft" activeCell="M30" sqref="M30"/>
    </sheetView>
  </sheetViews>
  <sheetFormatPr defaultColWidth="9.1796875" defaultRowHeight="13" x14ac:dyDescent="0.3"/>
  <cols>
    <col min="1" max="1" width="2.26953125" style="25" customWidth="1"/>
    <col min="2" max="2" width="1.81640625" style="25" customWidth="1"/>
    <col min="3" max="3" width="29.1796875" style="25" customWidth="1"/>
    <col min="4" max="6" width="11.26953125" style="25" customWidth="1"/>
    <col min="7" max="7" width="12.26953125" style="25" customWidth="1"/>
    <col min="8" max="8" width="2.1796875" style="25" customWidth="1"/>
    <col min="9" max="9" width="16.81640625" style="25" bestFit="1" customWidth="1"/>
    <col min="10" max="10" width="2.7265625" style="25" customWidth="1"/>
    <col min="11" max="11" width="9.1796875" style="58"/>
    <col min="12" max="13" width="10.54296875" style="58" bestFit="1" customWidth="1"/>
    <col min="14" max="14" width="9.26953125" style="58" bestFit="1" customWidth="1"/>
    <col min="15" max="15" width="10.54296875" style="58" bestFit="1" customWidth="1"/>
    <col min="16" max="16" width="9.26953125" style="58" bestFit="1" customWidth="1"/>
    <col min="17" max="19" width="9.1796875" style="58"/>
    <col min="20" max="16384" width="9.1796875" style="25"/>
  </cols>
  <sheetData>
    <row r="1" spans="1:19" s="1" customFormat="1" ht="30" customHeight="1" x14ac:dyDescent="0.35">
      <c r="E1" s="50"/>
      <c r="F1" s="3"/>
      <c r="H1" s="2"/>
      <c r="I1" s="4" t="s">
        <v>80</v>
      </c>
      <c r="K1" s="51"/>
      <c r="L1" s="51"/>
      <c r="M1" s="51"/>
      <c r="N1" s="51"/>
      <c r="O1" s="51"/>
      <c r="P1" s="51"/>
      <c r="Q1" s="51"/>
      <c r="R1" s="51"/>
      <c r="S1" s="51"/>
    </row>
    <row r="2" spans="1:19" s="5" customFormat="1" x14ac:dyDescent="0.3">
      <c r="A2" s="5">
        <v>1</v>
      </c>
      <c r="B2" s="6" t="str">
        <f>Rubrik_1</f>
        <v>Magnolia Bostad AB</v>
      </c>
      <c r="K2" s="52"/>
      <c r="L2" s="52"/>
      <c r="M2" s="52"/>
      <c r="N2" s="52"/>
      <c r="O2" s="52"/>
      <c r="P2" s="52"/>
      <c r="Q2" s="52"/>
      <c r="R2" s="52"/>
      <c r="S2" s="52"/>
    </row>
    <row r="3" spans="1:19" s="5" customFormat="1" x14ac:dyDescent="0.3">
      <c r="A3" s="5">
        <v>1</v>
      </c>
      <c r="B3" s="7" t="str">
        <f>OrgNr</f>
        <v>556797-7078</v>
      </c>
      <c r="K3" s="53"/>
      <c r="L3" s="52"/>
      <c r="M3" s="52"/>
      <c r="N3" s="52"/>
      <c r="O3" s="52"/>
      <c r="P3" s="52"/>
      <c r="Q3" s="52"/>
      <c r="R3" s="52"/>
      <c r="S3" s="52"/>
    </row>
    <row r="4" spans="1:19" s="5" customFormat="1" x14ac:dyDescent="0.3">
      <c r="A4" s="5">
        <v>1</v>
      </c>
      <c r="B4" s="7"/>
      <c r="K4" s="53"/>
      <c r="L4" s="52"/>
      <c r="M4" s="52"/>
      <c r="N4" s="52"/>
      <c r="O4" s="52"/>
      <c r="P4" s="52"/>
      <c r="Q4" s="52"/>
      <c r="R4" s="52"/>
      <c r="S4" s="52"/>
    </row>
    <row r="5" spans="1:19" ht="18.5" x14ac:dyDescent="0.45">
      <c r="A5" s="25">
        <v>1</v>
      </c>
      <c r="B5" s="54" t="s">
        <v>52</v>
      </c>
      <c r="C5" s="11"/>
      <c r="D5" s="55"/>
      <c r="E5" s="55"/>
      <c r="F5" s="56"/>
      <c r="G5" s="57"/>
      <c r="H5" s="59"/>
      <c r="I5" s="60"/>
    </row>
    <row r="6" spans="1:19" ht="18.5" x14ac:dyDescent="0.45">
      <c r="A6" s="25">
        <v>1</v>
      </c>
      <c r="B6" s="61" t="s">
        <v>56</v>
      </c>
      <c r="C6" s="62"/>
      <c r="D6" s="62"/>
      <c r="E6" s="62"/>
      <c r="F6" s="63"/>
      <c r="G6" s="15">
        <f>Detta_år</f>
        <v>42644</v>
      </c>
      <c r="H6" s="15"/>
      <c r="I6" s="15">
        <f>Föreg_år</f>
        <v>42278</v>
      </c>
    </row>
    <row r="7" spans="1:19" ht="12" customHeight="1" x14ac:dyDescent="0.3">
      <c r="A7" s="25">
        <v>1</v>
      </c>
      <c r="B7" s="17" t="s">
        <v>93</v>
      </c>
      <c r="C7" s="62"/>
      <c r="D7" s="62"/>
      <c r="E7" s="62"/>
      <c r="F7" s="63"/>
      <c r="G7" s="15">
        <f>Balansd_i_år</f>
        <v>42735</v>
      </c>
      <c r="H7" s="15"/>
      <c r="I7" s="15">
        <f>Balansd_fg_år</f>
        <v>42369</v>
      </c>
    </row>
    <row r="8" spans="1:19" ht="5.25" customHeight="1" x14ac:dyDescent="0.45">
      <c r="A8" s="25">
        <v>1</v>
      </c>
      <c r="B8" s="64"/>
      <c r="C8" s="65"/>
      <c r="D8" s="65"/>
      <c r="E8" s="65"/>
      <c r="F8" s="66"/>
      <c r="G8" s="66"/>
      <c r="H8" s="66"/>
      <c r="I8" s="66"/>
    </row>
    <row r="9" spans="1:19" x14ac:dyDescent="0.3">
      <c r="A9" s="25">
        <v>1</v>
      </c>
      <c r="B9" s="67"/>
      <c r="C9" s="62"/>
      <c r="D9" s="62"/>
      <c r="E9" s="62"/>
      <c r="F9" s="68"/>
      <c r="G9" s="68"/>
      <c r="H9" s="69"/>
      <c r="I9" s="69"/>
    </row>
    <row r="10" spans="1:19" x14ac:dyDescent="0.3">
      <c r="A10" s="25">
        <v>1</v>
      </c>
      <c r="B10" s="67" t="s">
        <v>173</v>
      </c>
      <c r="C10" s="62"/>
      <c r="D10" s="62"/>
      <c r="E10" s="62"/>
      <c r="F10" s="68"/>
      <c r="G10" s="68"/>
      <c r="H10" s="68"/>
      <c r="I10" s="68"/>
    </row>
    <row r="11" spans="1:19" x14ac:dyDescent="0.3">
      <c r="A11" s="25">
        <v>1</v>
      </c>
      <c r="B11" s="67"/>
      <c r="C11" s="62" t="s">
        <v>38</v>
      </c>
      <c r="D11" s="62"/>
      <c r="E11" s="62"/>
      <c r="F11" s="70"/>
      <c r="G11" s="179" t="e">
        <f>IF(MB_RR_funk="ja",#REF!,'MB RR-kostn'!E27)</f>
        <v>#REF!</v>
      </c>
      <c r="H11" s="143"/>
      <c r="I11" s="179" t="e">
        <f>IF(MB_RR_funk="ja",#REF!,'MB RR-kostn'!G27)</f>
        <v>#REF!</v>
      </c>
    </row>
    <row r="12" spans="1:19" x14ac:dyDescent="0.3">
      <c r="A12" s="25">
        <f>IF(G12&lt;&gt;0,1, IF(I12&lt;&gt;0,1,0))</f>
        <v>1</v>
      </c>
      <c r="B12" s="67"/>
      <c r="C12" s="62" t="s">
        <v>76</v>
      </c>
      <c r="D12" s="62"/>
      <c r="E12" s="62"/>
      <c r="F12" s="68"/>
      <c r="G12" s="134">
        <v>0</v>
      </c>
      <c r="H12" s="134"/>
      <c r="I12" s="134">
        <v>2293</v>
      </c>
      <c r="K12" s="58" t="s">
        <v>206</v>
      </c>
    </row>
    <row r="13" spans="1:19" hidden="1" x14ac:dyDescent="0.3">
      <c r="A13" s="25">
        <f>IF(G13&lt;&gt;0,1, IF(I13&lt;&gt;0,1,0))</f>
        <v>0</v>
      </c>
      <c r="B13" s="67"/>
      <c r="C13" s="71" t="s">
        <v>101</v>
      </c>
      <c r="D13" s="62"/>
      <c r="E13" s="62"/>
      <c r="F13" s="68"/>
      <c r="G13" s="134">
        <v>0</v>
      </c>
      <c r="H13" s="134"/>
      <c r="I13" s="134">
        <v>0</v>
      </c>
    </row>
    <row r="14" spans="1:19" hidden="1" x14ac:dyDescent="0.3">
      <c r="A14" s="25">
        <f>IF(G14&lt;&gt;0,1, IF(I14&lt;&gt;0,1,0))</f>
        <v>0</v>
      </c>
      <c r="B14" s="67"/>
      <c r="C14" s="71" t="s">
        <v>102</v>
      </c>
      <c r="D14" s="62"/>
      <c r="E14" s="62"/>
      <c r="F14" s="68"/>
      <c r="G14" s="134">
        <v>0</v>
      </c>
      <c r="H14" s="134"/>
      <c r="I14" s="134">
        <v>0</v>
      </c>
    </row>
    <row r="15" spans="1:19" ht="6" customHeight="1" x14ac:dyDescent="0.3">
      <c r="A15" s="25">
        <f>A16</f>
        <v>1</v>
      </c>
      <c r="B15" s="67"/>
      <c r="C15" s="62"/>
      <c r="D15" s="62"/>
      <c r="E15" s="62"/>
      <c r="F15" s="68"/>
      <c r="G15" s="134"/>
      <c r="H15" s="134"/>
      <c r="I15" s="134"/>
    </row>
    <row r="16" spans="1:19" x14ac:dyDescent="0.3">
      <c r="A16" s="25">
        <v>1</v>
      </c>
      <c r="B16" s="67"/>
      <c r="C16" s="235"/>
      <c r="D16" s="236"/>
      <c r="E16" s="236"/>
      <c r="F16" s="236"/>
      <c r="G16" s="135" t="e">
        <f>SUM(G11:G15)</f>
        <v>#REF!</v>
      </c>
      <c r="H16" s="134"/>
      <c r="I16" s="135" t="e">
        <f>SUM(I11:I15)</f>
        <v>#REF!</v>
      </c>
    </row>
    <row r="17" spans="1:19" ht="6" customHeight="1" x14ac:dyDescent="0.3">
      <c r="A17" s="25">
        <f>A23</f>
        <v>1</v>
      </c>
      <c r="B17" s="67"/>
      <c r="C17" s="177"/>
      <c r="D17" s="178"/>
      <c r="E17" s="178"/>
      <c r="F17" s="178"/>
      <c r="G17" s="136"/>
      <c r="H17" s="134"/>
      <c r="I17" s="136"/>
    </row>
    <row r="18" spans="1:19" x14ac:dyDescent="0.3">
      <c r="A18" s="25">
        <f>IF(G18&lt;&gt;0,1, IF(I18&lt;&gt;0,1,0))</f>
        <v>0</v>
      </c>
      <c r="B18" s="67"/>
      <c r="C18" s="62" t="s">
        <v>62</v>
      </c>
      <c r="D18" s="62"/>
      <c r="E18" s="62"/>
      <c r="F18" s="68"/>
      <c r="G18" s="134">
        <v>0</v>
      </c>
      <c r="H18" s="134"/>
      <c r="I18" s="134">
        <v>0</v>
      </c>
      <c r="K18" s="133"/>
      <c r="M18" s="133"/>
      <c r="N18" s="133"/>
    </row>
    <row r="19" spans="1:19" ht="12.75" customHeight="1" x14ac:dyDescent="0.3">
      <c r="A19" s="25">
        <f>IF(G19&lt;&gt;0,1, IF(I19&lt;&gt;0,1,0))</f>
        <v>0</v>
      </c>
      <c r="B19" s="67"/>
      <c r="C19" s="62" t="s">
        <v>137</v>
      </c>
      <c r="D19" s="62"/>
      <c r="E19" s="62"/>
      <c r="F19" s="68"/>
      <c r="G19" s="134">
        <v>0</v>
      </c>
      <c r="H19" s="134"/>
      <c r="I19" s="134">
        <v>0</v>
      </c>
      <c r="K19" s="133"/>
      <c r="M19" s="133"/>
      <c r="N19" s="133"/>
      <c r="O19" s="73"/>
      <c r="P19" s="72"/>
    </row>
    <row r="20" spans="1:19" ht="12.75" customHeight="1" x14ac:dyDescent="0.3">
      <c r="A20" s="25">
        <f>IF(G20&lt;&gt;0,1, IF(I20&lt;&gt;0,1,0))</f>
        <v>0</v>
      </c>
      <c r="B20" s="67"/>
      <c r="C20" s="62" t="s">
        <v>63</v>
      </c>
      <c r="D20" s="62"/>
      <c r="E20" s="62"/>
      <c r="F20" s="68"/>
      <c r="G20" s="134">
        <v>0</v>
      </c>
      <c r="H20" s="134"/>
      <c r="I20" s="134">
        <v>0</v>
      </c>
      <c r="K20" s="133"/>
      <c r="M20" s="133"/>
      <c r="N20" s="133"/>
    </row>
    <row r="21" spans="1:19" ht="5.25" customHeight="1" x14ac:dyDescent="0.3">
      <c r="A21" s="25">
        <f>A22</f>
        <v>1</v>
      </c>
      <c r="B21" s="67"/>
      <c r="C21" s="62"/>
      <c r="D21" s="62"/>
      <c r="E21" s="62"/>
      <c r="F21" s="68"/>
      <c r="G21" s="134"/>
      <c r="H21" s="134"/>
      <c r="I21" s="134"/>
      <c r="K21" s="133"/>
      <c r="M21" s="133"/>
      <c r="N21" s="133"/>
    </row>
    <row r="22" spans="1:19" x14ac:dyDescent="0.3">
      <c r="A22" s="25">
        <f>A23</f>
        <v>1</v>
      </c>
      <c r="B22" s="67" t="s">
        <v>77</v>
      </c>
      <c r="C22" s="67"/>
      <c r="D22" s="67"/>
      <c r="E22" s="67"/>
      <c r="F22" s="75"/>
      <c r="G22" s="136"/>
      <c r="H22" s="137"/>
      <c r="I22" s="136"/>
      <c r="K22" s="133"/>
      <c r="M22" s="133"/>
      <c r="N22" s="133"/>
    </row>
    <row r="23" spans="1:19" x14ac:dyDescent="0.3">
      <c r="A23" s="25">
        <v>1</v>
      </c>
      <c r="B23" s="67" t="s">
        <v>78</v>
      </c>
      <c r="C23" s="62"/>
      <c r="D23" s="62"/>
      <c r="E23" s="62"/>
      <c r="F23" s="68"/>
      <c r="G23" s="135" t="e">
        <f>SUM(G16:G20)</f>
        <v>#REF!</v>
      </c>
      <c r="H23" s="134"/>
      <c r="I23" s="135" t="e">
        <f>SUM(I16:I20)</f>
        <v>#REF!</v>
      </c>
      <c r="K23" s="133"/>
      <c r="M23" s="133"/>
      <c r="N23" s="133"/>
    </row>
    <row r="24" spans="1:19" ht="20.25" customHeight="1" x14ac:dyDescent="0.3">
      <c r="A24" s="25">
        <v>1</v>
      </c>
      <c r="B24" s="67" t="s">
        <v>79</v>
      </c>
      <c r="C24" s="62"/>
      <c r="D24" s="62"/>
      <c r="E24" s="62"/>
      <c r="F24" s="68"/>
      <c r="G24" s="134"/>
      <c r="H24" s="134"/>
      <c r="I24" s="134"/>
      <c r="K24" s="133"/>
      <c r="M24" s="133"/>
      <c r="N24" s="133"/>
    </row>
    <row r="25" spans="1:19" ht="6" customHeight="1" x14ac:dyDescent="0.3">
      <c r="A25" s="25">
        <f>A30</f>
        <v>1</v>
      </c>
      <c r="B25" s="67"/>
      <c r="C25" s="62"/>
      <c r="D25" s="62"/>
      <c r="E25" s="62"/>
      <c r="F25" s="68"/>
      <c r="G25" s="134"/>
      <c r="H25" s="134"/>
      <c r="I25" s="134"/>
      <c r="K25" s="133"/>
      <c r="M25" s="133"/>
      <c r="N25" s="133"/>
    </row>
    <row r="26" spans="1:19" x14ac:dyDescent="0.3">
      <c r="A26" s="25">
        <f>IF(G26&lt;&gt;0,1, IF(I26&lt;&gt;0,1,0))</f>
        <v>1</v>
      </c>
      <c r="B26" s="67"/>
      <c r="C26" s="76" t="s">
        <v>196</v>
      </c>
      <c r="D26" s="62"/>
      <c r="E26" s="62"/>
      <c r="F26" s="68"/>
      <c r="G26" s="138">
        <v>0</v>
      </c>
      <c r="I26" s="68">
        <v>3823</v>
      </c>
      <c r="J26" s="74"/>
      <c r="K26" s="74"/>
      <c r="Q26" s="25"/>
      <c r="R26" s="25"/>
      <c r="S26" s="25"/>
    </row>
    <row r="27" spans="1:19" x14ac:dyDescent="0.3">
      <c r="A27" s="25">
        <f>IF(G27&lt;&gt;0,1, IF(I27&lt;&gt;0,1,0))</f>
        <v>1</v>
      </c>
      <c r="B27" s="67"/>
      <c r="C27" s="76" t="s">
        <v>197</v>
      </c>
      <c r="D27" s="62"/>
      <c r="E27" s="62"/>
      <c r="F27" s="68"/>
      <c r="G27" s="138">
        <v>0</v>
      </c>
      <c r="I27" s="68">
        <v>-169916</v>
      </c>
      <c r="J27" s="74"/>
      <c r="K27" s="74"/>
      <c r="Q27" s="25"/>
      <c r="R27" s="25"/>
      <c r="S27" s="25"/>
    </row>
    <row r="28" spans="1:19" x14ac:dyDescent="0.3">
      <c r="A28" s="25">
        <f>IF(G28&lt;&gt;0,1, IF(I28&lt;&gt;0,1,0))</f>
        <v>1</v>
      </c>
      <c r="B28" s="67"/>
      <c r="C28" s="76" t="s">
        <v>198</v>
      </c>
      <c r="D28" s="62"/>
      <c r="E28" s="62"/>
      <c r="F28" s="68"/>
      <c r="G28" s="138">
        <v>0</v>
      </c>
      <c r="I28" s="68">
        <v>3235</v>
      </c>
      <c r="J28" s="74"/>
      <c r="K28" s="74"/>
      <c r="Q28" s="25"/>
      <c r="R28" s="25"/>
      <c r="S28" s="25"/>
    </row>
    <row r="29" spans="1:19" ht="6" customHeight="1" x14ac:dyDescent="0.3">
      <c r="A29" s="25">
        <f>A30</f>
        <v>1</v>
      </c>
      <c r="B29" s="67"/>
      <c r="C29" s="62"/>
      <c r="D29" s="62"/>
      <c r="E29" s="62"/>
      <c r="F29" s="68"/>
      <c r="G29" s="134"/>
      <c r="H29" s="134"/>
      <c r="I29" s="134"/>
      <c r="K29" s="133"/>
      <c r="M29" s="133"/>
      <c r="N29" s="133"/>
    </row>
    <row r="30" spans="1:19" x14ac:dyDescent="0.3">
      <c r="A30" s="25">
        <v>1</v>
      </c>
      <c r="B30" s="67" t="s">
        <v>64</v>
      </c>
      <c r="C30" s="67"/>
      <c r="D30" s="67"/>
      <c r="E30" s="67"/>
      <c r="F30" s="75"/>
      <c r="G30" s="135" t="e">
        <f>SUM(G23:G28)</f>
        <v>#REF!</v>
      </c>
      <c r="H30" s="137"/>
      <c r="I30" s="135" t="e">
        <f>SUM(I23:I28)</f>
        <v>#REF!</v>
      </c>
      <c r="K30" s="133"/>
      <c r="M30" s="133"/>
      <c r="N30" s="133"/>
    </row>
    <row r="31" spans="1:19" x14ac:dyDescent="0.3">
      <c r="A31" s="25">
        <v>1</v>
      </c>
      <c r="B31" s="67"/>
      <c r="C31" s="62"/>
      <c r="D31" s="62"/>
      <c r="E31" s="62"/>
      <c r="F31" s="68"/>
      <c r="G31" s="134"/>
      <c r="H31" s="134"/>
      <c r="I31" s="134"/>
      <c r="K31" s="133"/>
      <c r="M31" s="133"/>
      <c r="N31" s="133"/>
    </row>
    <row r="32" spans="1:19" x14ac:dyDescent="0.3">
      <c r="A32" s="25">
        <v>1</v>
      </c>
      <c r="B32" s="67" t="s">
        <v>65</v>
      </c>
      <c r="C32" s="62"/>
      <c r="D32" s="62"/>
      <c r="E32" s="62"/>
      <c r="F32" s="68"/>
      <c r="G32" s="134"/>
      <c r="H32" s="134"/>
      <c r="I32" s="134"/>
      <c r="K32" s="133"/>
      <c r="L32" s="133"/>
      <c r="M32" s="133"/>
      <c r="N32" s="133"/>
    </row>
    <row r="33" spans="1:19" ht="6" customHeight="1" x14ac:dyDescent="0.3">
      <c r="A33" s="25">
        <f>A52</f>
        <v>1</v>
      </c>
      <c r="B33" s="67"/>
      <c r="C33" s="62"/>
      <c r="D33" s="62"/>
      <c r="E33" s="62"/>
      <c r="F33" s="68"/>
      <c r="G33" s="134"/>
      <c r="H33" s="134"/>
      <c r="I33" s="134"/>
      <c r="K33" s="133"/>
      <c r="L33" s="133"/>
      <c r="M33" s="133"/>
      <c r="N33" s="133"/>
    </row>
    <row r="34" spans="1:19" x14ac:dyDescent="0.3">
      <c r="A34" s="25">
        <f t="shared" ref="A34:A43" si="0">IF(G34&lt;&gt;0,1, IF(I34&lt;&gt;0,1,0))</f>
        <v>0</v>
      </c>
      <c r="B34" s="67"/>
      <c r="C34" s="62" t="s">
        <v>199</v>
      </c>
      <c r="D34" s="62"/>
      <c r="E34" s="62"/>
      <c r="F34" s="140"/>
      <c r="G34" s="138">
        <v>0</v>
      </c>
      <c r="H34" s="138"/>
      <c r="I34" s="138">
        <v>0</v>
      </c>
      <c r="K34" s="25"/>
      <c r="L34" s="25"/>
      <c r="M34" s="25"/>
      <c r="N34" s="25"/>
      <c r="O34" s="25"/>
      <c r="P34" s="25"/>
      <c r="Q34" s="25"/>
      <c r="R34" s="25"/>
      <c r="S34" s="25"/>
    </row>
    <row r="35" spans="1:19" x14ac:dyDescent="0.3">
      <c r="A35" s="25">
        <f t="shared" si="0"/>
        <v>0</v>
      </c>
      <c r="B35" s="67"/>
      <c r="C35" s="62" t="s">
        <v>200</v>
      </c>
      <c r="D35" s="62"/>
      <c r="E35" s="62"/>
      <c r="F35" s="140"/>
      <c r="G35" s="138">
        <v>0</v>
      </c>
      <c r="H35" s="138"/>
      <c r="I35" s="138">
        <v>0</v>
      </c>
      <c r="K35" s="25"/>
      <c r="L35" s="25"/>
      <c r="M35" s="25"/>
      <c r="N35" s="25"/>
      <c r="O35" s="25"/>
      <c r="P35" s="25"/>
      <c r="Q35" s="25"/>
      <c r="R35" s="25"/>
      <c r="S35" s="25"/>
    </row>
    <row r="36" spans="1:19" x14ac:dyDescent="0.3">
      <c r="A36" s="25">
        <f t="shared" si="0"/>
        <v>0</v>
      </c>
      <c r="B36" s="67"/>
      <c r="C36" s="62" t="s">
        <v>201</v>
      </c>
      <c r="D36" s="62"/>
      <c r="E36" s="62"/>
      <c r="F36" s="140"/>
      <c r="G36" s="138">
        <v>0</v>
      </c>
      <c r="H36" s="138"/>
      <c r="I36" s="138">
        <v>0</v>
      </c>
      <c r="K36" s="25"/>
      <c r="L36" s="25"/>
      <c r="M36" s="25"/>
      <c r="N36" s="25"/>
      <c r="O36" s="25"/>
      <c r="P36" s="25"/>
      <c r="Q36" s="25"/>
      <c r="R36" s="25"/>
      <c r="S36" s="25"/>
    </row>
    <row r="37" spans="1:19" x14ac:dyDescent="0.3">
      <c r="A37" s="25">
        <f t="shared" si="0"/>
        <v>0</v>
      </c>
      <c r="B37" s="67"/>
      <c r="C37" s="62" t="s">
        <v>202</v>
      </c>
      <c r="D37" s="62"/>
      <c r="E37" s="62"/>
      <c r="F37" s="140"/>
      <c r="G37" s="138">
        <v>0</v>
      </c>
      <c r="H37" s="138"/>
      <c r="I37" s="138">
        <v>0</v>
      </c>
      <c r="J37" s="58"/>
      <c r="Q37" s="25"/>
      <c r="R37" s="25"/>
      <c r="S37" s="25"/>
    </row>
    <row r="38" spans="1:19" x14ac:dyDescent="0.3">
      <c r="A38" s="25">
        <f t="shared" si="0"/>
        <v>0</v>
      </c>
      <c r="B38" s="67"/>
      <c r="C38" s="62" t="s">
        <v>98</v>
      </c>
      <c r="D38" s="62"/>
      <c r="E38" s="62"/>
      <c r="F38" s="140"/>
      <c r="G38" s="138">
        <v>0</v>
      </c>
      <c r="H38" s="138"/>
      <c r="I38" s="138">
        <v>0</v>
      </c>
      <c r="J38" s="58"/>
      <c r="Q38" s="25"/>
      <c r="R38" s="25"/>
      <c r="S38" s="25"/>
    </row>
    <row r="39" spans="1:19" x14ac:dyDescent="0.3">
      <c r="A39" s="25">
        <f t="shared" si="0"/>
        <v>0</v>
      </c>
      <c r="B39" s="67"/>
      <c r="C39" s="76" t="s">
        <v>96</v>
      </c>
      <c r="D39" s="62"/>
      <c r="E39" s="62"/>
      <c r="F39" s="140"/>
      <c r="G39" s="138">
        <v>0</v>
      </c>
      <c r="H39" s="138"/>
      <c r="I39" s="138">
        <v>0</v>
      </c>
      <c r="J39" s="58"/>
      <c r="Q39" s="25"/>
      <c r="R39" s="25"/>
      <c r="S39" s="25"/>
    </row>
    <row r="40" spans="1:19" x14ac:dyDescent="0.3">
      <c r="A40" s="25">
        <f t="shared" si="0"/>
        <v>0</v>
      </c>
      <c r="B40" s="67"/>
      <c r="C40" s="62" t="s">
        <v>85</v>
      </c>
      <c r="D40" s="62"/>
      <c r="E40" s="62"/>
      <c r="F40" s="140"/>
      <c r="G40" s="138">
        <v>0</v>
      </c>
      <c r="H40" s="138"/>
      <c r="I40" s="138">
        <v>0</v>
      </c>
      <c r="J40" s="58"/>
      <c r="Q40" s="25"/>
      <c r="R40" s="25"/>
      <c r="S40" s="25"/>
    </row>
    <row r="41" spans="1:19" x14ac:dyDescent="0.3">
      <c r="A41" s="25">
        <f t="shared" si="0"/>
        <v>0</v>
      </c>
      <c r="B41" s="67"/>
      <c r="C41" s="76" t="s">
        <v>138</v>
      </c>
      <c r="D41" s="62"/>
      <c r="E41" s="62"/>
      <c r="F41" s="68"/>
      <c r="G41" s="138">
        <v>0</v>
      </c>
      <c r="H41" s="138"/>
      <c r="I41" s="138">
        <v>0</v>
      </c>
      <c r="K41" s="25"/>
      <c r="L41" s="25"/>
      <c r="M41" s="25"/>
      <c r="N41" s="25"/>
      <c r="O41" s="25"/>
      <c r="P41" s="25"/>
      <c r="Q41" s="25"/>
      <c r="R41" s="25"/>
      <c r="S41" s="25"/>
    </row>
    <row r="42" spans="1:19" x14ac:dyDescent="0.3">
      <c r="A42" s="25">
        <f t="shared" si="0"/>
        <v>0</v>
      </c>
      <c r="B42" s="67"/>
      <c r="C42" s="62" t="s">
        <v>139</v>
      </c>
      <c r="D42" s="62"/>
      <c r="E42" s="62"/>
      <c r="F42" s="68"/>
      <c r="G42" s="138">
        <v>0</v>
      </c>
      <c r="H42" s="138"/>
      <c r="I42" s="138">
        <v>0</v>
      </c>
      <c r="J42" s="58"/>
      <c r="Q42" s="25"/>
      <c r="R42" s="25"/>
      <c r="S42" s="25"/>
    </row>
    <row r="43" spans="1:19" x14ac:dyDescent="0.3">
      <c r="A43" s="25">
        <f t="shared" si="0"/>
        <v>0</v>
      </c>
      <c r="B43" s="67"/>
      <c r="C43" s="76" t="s">
        <v>66</v>
      </c>
      <c r="D43" s="62"/>
      <c r="E43" s="62"/>
      <c r="F43" s="68"/>
      <c r="G43" s="138">
        <v>0</v>
      </c>
      <c r="H43" s="138"/>
      <c r="I43" s="138">
        <v>0</v>
      </c>
      <c r="J43" s="58"/>
      <c r="Q43" s="25"/>
      <c r="R43" s="25"/>
      <c r="S43" s="25"/>
    </row>
    <row r="44" spans="1:19" x14ac:dyDescent="0.3">
      <c r="A44" s="25">
        <f>IF(G44&lt;&gt;0,1, IF(I44&lt;&gt;0,1,0))</f>
        <v>0</v>
      </c>
      <c r="B44" s="67"/>
      <c r="C44" s="76" t="s">
        <v>142</v>
      </c>
      <c r="D44" s="62"/>
      <c r="E44" s="62"/>
      <c r="F44" s="68"/>
      <c r="G44" s="138">
        <v>0</v>
      </c>
      <c r="H44" s="138"/>
      <c r="I44" s="138">
        <v>0</v>
      </c>
      <c r="J44" s="58"/>
      <c r="Q44" s="25"/>
      <c r="R44" s="25"/>
      <c r="S44" s="25"/>
    </row>
    <row r="45" spans="1:19" x14ac:dyDescent="0.3">
      <c r="A45" s="25">
        <f>IF(G45&lt;&gt;0,1, IF(I45&lt;&gt;0,1,0))</f>
        <v>0</v>
      </c>
      <c r="B45" s="67"/>
      <c r="C45" s="76" t="s">
        <v>91</v>
      </c>
      <c r="D45" s="62"/>
      <c r="E45" s="62"/>
      <c r="F45" s="68"/>
      <c r="G45" s="138">
        <v>0</v>
      </c>
      <c r="H45" s="138"/>
      <c r="I45" s="138">
        <v>0</v>
      </c>
      <c r="J45" s="58"/>
      <c r="Q45" s="25"/>
      <c r="R45" s="25"/>
      <c r="S45" s="25"/>
    </row>
    <row r="46" spans="1:19" x14ac:dyDescent="0.3">
      <c r="A46" s="25">
        <f>IF(G46&lt;&gt;0,1, IF(I46&lt;&gt;0,1,0))</f>
        <v>0</v>
      </c>
      <c r="B46" s="67"/>
      <c r="C46" s="76" t="s">
        <v>140</v>
      </c>
      <c r="D46" s="62"/>
      <c r="E46" s="62"/>
      <c r="F46" s="68"/>
      <c r="G46" s="138">
        <v>0</v>
      </c>
      <c r="H46" s="138"/>
      <c r="I46" s="138">
        <v>0</v>
      </c>
      <c r="J46" s="58"/>
      <c r="Q46" s="25"/>
      <c r="R46" s="25"/>
      <c r="S46" s="25"/>
    </row>
    <row r="47" spans="1:19" x14ac:dyDescent="0.3">
      <c r="A47" s="25">
        <f t="shared" ref="A47:A50" si="1">IF(G47&lt;&gt;0,1, IF(I47&lt;&gt;0,1,0))</f>
        <v>0</v>
      </c>
      <c r="B47" s="67"/>
      <c r="C47" s="76" t="s">
        <v>141</v>
      </c>
      <c r="D47" s="62"/>
      <c r="E47" s="62"/>
      <c r="F47" s="68"/>
      <c r="G47" s="138">
        <v>0</v>
      </c>
      <c r="H47" s="138"/>
      <c r="I47" s="138">
        <v>0</v>
      </c>
      <c r="J47" s="58"/>
      <c r="Q47" s="25"/>
      <c r="R47" s="25"/>
      <c r="S47" s="25"/>
    </row>
    <row r="48" spans="1:19" x14ac:dyDescent="0.3">
      <c r="A48" s="25">
        <f t="shared" si="1"/>
        <v>1</v>
      </c>
      <c r="B48" s="67"/>
      <c r="C48" s="76" t="s">
        <v>203</v>
      </c>
      <c r="D48" s="62"/>
      <c r="E48" s="62"/>
      <c r="F48" s="68"/>
      <c r="G48" s="138">
        <v>0</v>
      </c>
      <c r="H48" s="138"/>
      <c r="I48" s="138">
        <v>90</v>
      </c>
      <c r="J48" s="58"/>
      <c r="Q48" s="25"/>
      <c r="R48" s="25"/>
      <c r="S48" s="25"/>
    </row>
    <row r="49" spans="1:19" x14ac:dyDescent="0.3">
      <c r="A49" s="25">
        <f t="shared" si="1"/>
        <v>0</v>
      </c>
      <c r="B49" s="67"/>
      <c r="C49" s="76" t="s">
        <v>204</v>
      </c>
      <c r="D49" s="62"/>
      <c r="E49" s="62"/>
      <c r="F49" s="68"/>
      <c r="G49" s="138">
        <v>0</v>
      </c>
      <c r="H49" s="138"/>
      <c r="I49" s="138">
        <v>0</v>
      </c>
      <c r="J49" s="58"/>
      <c r="Q49" s="25"/>
      <c r="R49" s="25"/>
      <c r="S49" s="25"/>
    </row>
    <row r="50" spans="1:19" x14ac:dyDescent="0.3">
      <c r="A50" s="25">
        <f t="shared" si="1"/>
        <v>0</v>
      </c>
      <c r="B50" s="67"/>
      <c r="C50" s="76" t="s">
        <v>144</v>
      </c>
      <c r="D50" s="62"/>
      <c r="E50" s="62"/>
      <c r="F50" s="68"/>
      <c r="G50" s="138">
        <v>0</v>
      </c>
      <c r="H50" s="138"/>
      <c r="I50" s="138">
        <v>0</v>
      </c>
      <c r="J50" s="58"/>
      <c r="Q50" s="25"/>
      <c r="R50" s="25"/>
      <c r="S50" s="25"/>
    </row>
    <row r="51" spans="1:19" ht="6.75" customHeight="1" x14ac:dyDescent="0.3">
      <c r="A51" s="25">
        <v>1</v>
      </c>
      <c r="B51" s="67"/>
      <c r="C51" s="76"/>
      <c r="D51" s="62"/>
      <c r="E51" s="62"/>
      <c r="F51" s="68"/>
      <c r="G51" s="134"/>
      <c r="H51" s="134"/>
      <c r="I51" s="134"/>
      <c r="K51" s="133"/>
      <c r="L51" s="133"/>
      <c r="M51" s="133"/>
      <c r="N51" s="133"/>
    </row>
    <row r="52" spans="1:19" x14ac:dyDescent="0.3">
      <c r="A52" s="25">
        <v>1</v>
      </c>
      <c r="B52" s="67" t="s">
        <v>67</v>
      </c>
      <c r="C52" s="62"/>
      <c r="D52" s="62"/>
      <c r="E52" s="62"/>
      <c r="F52" s="68"/>
      <c r="G52" s="135">
        <f>SUM(G34:G51)</f>
        <v>0</v>
      </c>
      <c r="H52" s="134"/>
      <c r="I52" s="135">
        <f>SUM(I34:I51)</f>
        <v>90</v>
      </c>
      <c r="K52" s="133"/>
      <c r="L52" s="133"/>
      <c r="M52" s="133"/>
      <c r="N52" s="133"/>
    </row>
    <row r="53" spans="1:19" x14ac:dyDescent="0.3">
      <c r="A53" s="25">
        <f>A54</f>
        <v>1</v>
      </c>
      <c r="B53" s="67"/>
      <c r="C53" s="62"/>
      <c r="D53" s="62"/>
      <c r="E53" s="62"/>
      <c r="F53" s="68"/>
      <c r="G53" s="136"/>
      <c r="H53" s="134"/>
      <c r="I53" s="136"/>
      <c r="K53" s="133"/>
      <c r="L53" s="133"/>
      <c r="M53" s="133"/>
      <c r="N53" s="133"/>
    </row>
    <row r="54" spans="1:19" x14ac:dyDescent="0.3">
      <c r="A54" s="25">
        <v>1</v>
      </c>
      <c r="B54" s="67" t="s">
        <v>68</v>
      </c>
      <c r="C54" s="62"/>
      <c r="D54" s="62"/>
      <c r="E54" s="62"/>
      <c r="F54" s="68"/>
      <c r="G54" s="134"/>
      <c r="H54" s="134"/>
      <c r="I54" s="134"/>
      <c r="K54" s="133"/>
      <c r="L54" s="133"/>
      <c r="M54" s="133"/>
      <c r="N54" s="133"/>
    </row>
    <row r="55" spans="1:19" ht="6" customHeight="1" x14ac:dyDescent="0.3">
      <c r="A55" s="25">
        <f>A67</f>
        <v>1</v>
      </c>
      <c r="B55" s="67"/>
      <c r="C55" s="62"/>
      <c r="D55" s="62"/>
      <c r="E55" s="62"/>
      <c r="F55" s="68"/>
      <c r="G55" s="134"/>
      <c r="H55" s="134"/>
      <c r="I55" s="134"/>
      <c r="K55" s="133"/>
      <c r="L55" s="133"/>
      <c r="M55" s="133"/>
      <c r="N55" s="133"/>
    </row>
    <row r="56" spans="1:19" x14ac:dyDescent="0.3">
      <c r="A56" s="25">
        <f t="shared" ref="A56:A64" si="2">IF(G56&lt;&gt;0,1, IF(I56&lt;&gt;0,1,0))</f>
        <v>0</v>
      </c>
      <c r="B56" s="67"/>
      <c r="C56" s="62" t="s">
        <v>92</v>
      </c>
      <c r="D56" s="62"/>
      <c r="E56" s="62"/>
      <c r="F56" s="68"/>
      <c r="G56" s="134">
        <v>0</v>
      </c>
      <c r="H56" s="134"/>
      <c r="I56" s="134">
        <v>0</v>
      </c>
      <c r="K56" s="133"/>
      <c r="L56" s="133"/>
      <c r="M56" s="133"/>
      <c r="N56" s="133"/>
      <c r="P56" s="25"/>
      <c r="Q56" s="25"/>
      <c r="R56" s="25"/>
      <c r="S56" s="25"/>
    </row>
    <row r="57" spans="1:19" x14ac:dyDescent="0.3">
      <c r="A57" s="25">
        <f>IF(G57&lt;&gt;0,1, IF(I57&lt;&gt;0,1,0))</f>
        <v>1</v>
      </c>
      <c r="B57" s="67"/>
      <c r="C57" s="62" t="s">
        <v>46</v>
      </c>
      <c r="D57" s="62"/>
      <c r="E57" s="62"/>
      <c r="F57" s="68"/>
      <c r="G57" s="134">
        <v>0</v>
      </c>
      <c r="H57" s="134"/>
      <c r="I57" s="134">
        <v>180502</v>
      </c>
      <c r="K57" s="133"/>
      <c r="L57" s="133"/>
      <c r="M57" s="133"/>
      <c r="N57" s="133"/>
      <c r="P57" s="25"/>
      <c r="Q57" s="25"/>
      <c r="R57" s="25"/>
      <c r="S57" s="25"/>
    </row>
    <row r="58" spans="1:19" x14ac:dyDescent="0.3">
      <c r="A58" s="25">
        <f>IF(G58&lt;&gt;0,1, IF(I58&lt;&gt;0,1,0))</f>
        <v>0</v>
      </c>
      <c r="B58" s="67"/>
      <c r="C58" s="62" t="s">
        <v>47</v>
      </c>
      <c r="D58" s="62"/>
      <c r="E58" s="62"/>
      <c r="F58" s="68"/>
      <c r="G58" s="134">
        <v>0</v>
      </c>
      <c r="H58" s="134"/>
      <c r="I58" s="134">
        <v>0</v>
      </c>
      <c r="K58" s="133"/>
      <c r="L58" s="133"/>
      <c r="M58" s="133"/>
      <c r="N58" s="133"/>
    </row>
    <row r="59" spans="1:19" x14ac:dyDescent="0.3">
      <c r="A59" s="25">
        <f>IF(G59&lt;&gt;0,1, IF(I59&lt;&gt;0,1,0))</f>
        <v>0</v>
      </c>
      <c r="B59" s="67"/>
      <c r="C59" s="76" t="s">
        <v>69</v>
      </c>
      <c r="D59" s="62"/>
      <c r="E59" s="62"/>
      <c r="F59" s="68"/>
      <c r="G59" s="134">
        <v>0</v>
      </c>
      <c r="H59" s="134"/>
      <c r="I59" s="134">
        <v>0</v>
      </c>
      <c r="K59" s="133"/>
      <c r="L59" s="133"/>
      <c r="M59" s="133"/>
      <c r="N59" s="133"/>
    </row>
    <row r="60" spans="1:19" x14ac:dyDescent="0.3">
      <c r="A60" s="25">
        <f>IF(G60&lt;&gt;0,1, IF(I60&lt;&gt;0,1,0))</f>
        <v>0</v>
      </c>
      <c r="B60" s="67"/>
      <c r="C60" s="62" t="s">
        <v>205</v>
      </c>
      <c r="D60" s="62"/>
      <c r="E60" s="62"/>
      <c r="F60" s="68"/>
      <c r="G60" s="134">
        <v>0</v>
      </c>
      <c r="H60" s="134"/>
      <c r="I60" s="134">
        <v>0</v>
      </c>
      <c r="K60" s="133"/>
      <c r="L60" s="133"/>
      <c r="M60" s="133"/>
      <c r="N60" s="133"/>
    </row>
    <row r="61" spans="1:19" x14ac:dyDescent="0.3">
      <c r="A61" s="25">
        <f>IF(G61&lt;&gt;0,1, IF(I61&lt;&gt;0,1,0))</f>
        <v>1</v>
      </c>
      <c r="B61" s="67"/>
      <c r="C61" s="62" t="s">
        <v>70</v>
      </c>
      <c r="D61" s="62"/>
      <c r="E61" s="62"/>
      <c r="F61" s="68"/>
      <c r="G61" s="141">
        <v>0</v>
      </c>
      <c r="I61" s="68">
        <v>-6258</v>
      </c>
      <c r="J61" s="58"/>
      <c r="Q61" s="25"/>
      <c r="R61" s="25"/>
      <c r="S61" s="25"/>
    </row>
    <row r="62" spans="1:19" x14ac:dyDescent="0.3">
      <c r="A62" s="25">
        <f t="shared" ref="A62:A63" si="3">IF(G62&lt;&gt;0,1, IF(I62&lt;&gt;0,1,0))</f>
        <v>0</v>
      </c>
      <c r="B62" s="67"/>
      <c r="C62" s="62" t="s">
        <v>143</v>
      </c>
      <c r="D62" s="62"/>
      <c r="E62" s="62"/>
      <c r="F62" s="68"/>
      <c r="G62" s="141">
        <v>0</v>
      </c>
      <c r="I62" s="68">
        <v>0</v>
      </c>
      <c r="J62" s="58"/>
      <c r="Q62" s="25"/>
      <c r="R62" s="25"/>
      <c r="S62" s="25"/>
    </row>
    <row r="63" spans="1:19" x14ac:dyDescent="0.3">
      <c r="A63" s="25">
        <f t="shared" si="3"/>
        <v>0</v>
      </c>
      <c r="B63" s="67"/>
      <c r="C63" s="62" t="s">
        <v>145</v>
      </c>
      <c r="D63" s="62"/>
      <c r="E63" s="62"/>
      <c r="F63" s="68"/>
      <c r="G63" s="141">
        <v>0</v>
      </c>
      <c r="I63" s="68">
        <v>0</v>
      </c>
      <c r="J63" s="58"/>
      <c r="Q63" s="25"/>
      <c r="R63" s="25"/>
      <c r="S63" s="25"/>
    </row>
    <row r="64" spans="1:19" x14ac:dyDescent="0.3">
      <c r="A64" s="25">
        <f t="shared" si="2"/>
        <v>0</v>
      </c>
      <c r="B64" s="67"/>
      <c r="C64" s="62" t="s">
        <v>94</v>
      </c>
      <c r="D64" s="62"/>
      <c r="E64" s="62"/>
      <c r="F64" s="68"/>
      <c r="G64" s="134">
        <v>0</v>
      </c>
      <c r="H64" s="134"/>
      <c r="I64" s="134">
        <v>0</v>
      </c>
      <c r="K64" s="133"/>
      <c r="L64" s="133"/>
      <c r="M64" s="133"/>
      <c r="N64" s="133"/>
      <c r="P64" s="25"/>
      <c r="Q64" s="25"/>
      <c r="R64" s="25"/>
      <c r="S64" s="25"/>
    </row>
    <row r="65" spans="1:19" x14ac:dyDescent="0.3">
      <c r="A65" s="25">
        <f>IF(G65&lt;&gt;0,1, IF(I65&lt;&gt;0,1,0))</f>
        <v>0</v>
      </c>
      <c r="B65" s="67"/>
      <c r="C65" s="62" t="s">
        <v>95</v>
      </c>
      <c r="D65" s="62"/>
      <c r="E65" s="62"/>
      <c r="F65" s="68"/>
      <c r="G65" s="134">
        <v>0</v>
      </c>
      <c r="H65" s="134"/>
      <c r="I65" s="134">
        <v>0</v>
      </c>
      <c r="K65" s="133"/>
      <c r="L65" s="133"/>
      <c r="M65" s="133"/>
      <c r="N65" s="133"/>
    </row>
    <row r="66" spans="1:19" ht="7.5" customHeight="1" x14ac:dyDescent="0.3">
      <c r="A66" s="25">
        <v>1</v>
      </c>
      <c r="B66" s="67"/>
      <c r="C66" s="62"/>
      <c r="D66" s="62"/>
      <c r="E66" s="62"/>
      <c r="F66" s="68"/>
      <c r="G66" s="134"/>
      <c r="H66" s="134"/>
      <c r="I66" s="134"/>
      <c r="K66" s="133"/>
      <c r="L66" s="133"/>
      <c r="M66" s="133"/>
      <c r="N66" s="133"/>
    </row>
    <row r="67" spans="1:19" x14ac:dyDescent="0.3">
      <c r="A67" s="25">
        <v>1</v>
      </c>
      <c r="B67" s="67" t="s">
        <v>71</v>
      </c>
      <c r="C67" s="67"/>
      <c r="D67" s="67"/>
      <c r="E67" s="67"/>
      <c r="F67" s="75"/>
      <c r="G67" s="135">
        <f>SUM(G56:G66)</f>
        <v>0</v>
      </c>
      <c r="H67" s="137"/>
      <c r="I67" s="135">
        <f>SUM(I56:I66)</f>
        <v>174244</v>
      </c>
      <c r="K67" s="133"/>
      <c r="L67" s="133"/>
      <c r="M67" s="133"/>
      <c r="N67" s="133"/>
    </row>
    <row r="68" spans="1:19" s="77" customFormat="1" x14ac:dyDescent="0.3">
      <c r="A68" s="25">
        <f>A69</f>
        <v>1</v>
      </c>
      <c r="B68" s="67"/>
      <c r="C68" s="67"/>
      <c r="D68" s="67"/>
      <c r="E68" s="67"/>
      <c r="F68" s="75"/>
      <c r="G68" s="136"/>
      <c r="H68" s="137"/>
      <c r="I68" s="136"/>
      <c r="K68" s="133"/>
      <c r="L68" s="133"/>
      <c r="M68" s="133"/>
      <c r="N68" s="133"/>
      <c r="O68" s="72"/>
      <c r="P68" s="72"/>
      <c r="Q68" s="72"/>
      <c r="R68" s="72"/>
      <c r="S68" s="72"/>
    </row>
    <row r="69" spans="1:19" x14ac:dyDescent="0.3">
      <c r="A69" s="25">
        <v>1</v>
      </c>
      <c r="B69" s="67" t="s">
        <v>72</v>
      </c>
      <c r="C69" s="67"/>
      <c r="D69" s="67"/>
      <c r="E69" s="67"/>
      <c r="F69" s="75"/>
      <c r="G69" s="136" t="e">
        <f>G30+G52+G67</f>
        <v>#REF!</v>
      </c>
      <c r="H69" s="137"/>
      <c r="I69" s="136" t="e">
        <f>I30+I52+I67</f>
        <v>#REF!</v>
      </c>
      <c r="K69" s="133"/>
      <c r="L69" s="133"/>
      <c r="M69" s="133"/>
      <c r="N69" s="133"/>
    </row>
    <row r="70" spans="1:19" ht="18.75" customHeight="1" x14ac:dyDescent="0.3">
      <c r="A70" s="25">
        <v>1</v>
      </c>
      <c r="B70" s="67" t="s">
        <v>73</v>
      </c>
      <c r="C70" s="67"/>
      <c r="D70" s="67"/>
      <c r="E70" s="67"/>
      <c r="F70" s="75"/>
      <c r="G70" s="136" t="e">
        <f>I74</f>
        <v>#REF!</v>
      </c>
      <c r="H70" s="137"/>
      <c r="I70" s="136">
        <v>551</v>
      </c>
      <c r="K70" s="133"/>
      <c r="L70" s="133"/>
      <c r="M70" s="133"/>
      <c r="N70" s="133"/>
    </row>
    <row r="71" spans="1:19" x14ac:dyDescent="0.3">
      <c r="A71" s="25">
        <f>A70</f>
        <v>1</v>
      </c>
      <c r="B71" s="67"/>
      <c r="C71" s="67"/>
      <c r="D71" s="67"/>
      <c r="E71" s="67"/>
      <c r="F71" s="75"/>
      <c r="G71" s="136"/>
      <c r="H71" s="137"/>
      <c r="I71" s="136"/>
      <c r="K71" s="133"/>
      <c r="L71" s="133"/>
      <c r="M71" s="133"/>
      <c r="N71" s="133"/>
    </row>
    <row r="72" spans="1:19" x14ac:dyDescent="0.3">
      <c r="A72" s="25">
        <f>IF(G72&lt;&gt;0,1, IF(I72&lt;&gt;0,1,0))</f>
        <v>0</v>
      </c>
      <c r="B72" s="67" t="s">
        <v>74</v>
      </c>
      <c r="C72" s="67"/>
      <c r="D72" s="67"/>
      <c r="E72" s="67"/>
      <c r="F72" s="75"/>
      <c r="G72" s="136">
        <v>0</v>
      </c>
      <c r="H72" s="137"/>
      <c r="I72" s="136">
        <v>0</v>
      </c>
      <c r="K72" s="133"/>
      <c r="L72" s="133"/>
      <c r="M72" s="133"/>
      <c r="N72" s="133"/>
      <c r="P72" s="25"/>
      <c r="Q72" s="25"/>
      <c r="R72" s="25"/>
      <c r="S72" s="25"/>
    </row>
    <row r="73" spans="1:19" ht="9" customHeight="1" x14ac:dyDescent="0.3">
      <c r="A73" s="25">
        <f>A72</f>
        <v>0</v>
      </c>
      <c r="B73" s="67"/>
      <c r="C73" s="67"/>
      <c r="D73" s="67"/>
      <c r="E73" s="67"/>
      <c r="F73" s="75"/>
      <c r="G73" s="136"/>
      <c r="H73" s="137"/>
      <c r="I73" s="136"/>
      <c r="K73" s="133"/>
      <c r="L73" s="133"/>
      <c r="M73" s="133"/>
      <c r="N73" s="133"/>
    </row>
    <row r="74" spans="1:19" s="79" customFormat="1" ht="15.5" x14ac:dyDescent="0.35">
      <c r="A74" s="79">
        <v>1</v>
      </c>
      <c r="B74" s="77" t="s">
        <v>75</v>
      </c>
      <c r="C74" s="25"/>
      <c r="D74" s="25"/>
      <c r="E74" s="25"/>
      <c r="F74" s="78"/>
      <c r="G74" s="135" t="e">
        <f>SUM(G68:G73)</f>
        <v>#REF!</v>
      </c>
      <c r="H74" s="139"/>
      <c r="I74" s="135" t="e">
        <f>SUM(I68:I73)</f>
        <v>#REF!</v>
      </c>
      <c r="K74" s="133"/>
      <c r="L74" s="133"/>
      <c r="M74" s="133"/>
      <c r="N74" s="133"/>
      <c r="O74" s="58"/>
      <c r="P74" s="58"/>
      <c r="Q74" s="58"/>
      <c r="R74" s="58"/>
      <c r="S74" s="58"/>
    </row>
    <row r="75" spans="1:19" ht="9" customHeight="1" x14ac:dyDescent="0.3">
      <c r="A75" s="25">
        <v>1</v>
      </c>
      <c r="K75" s="133"/>
      <c r="L75" s="133"/>
      <c r="M75" s="133"/>
      <c r="N75" s="133"/>
    </row>
    <row r="76" spans="1:19" x14ac:dyDescent="0.3">
      <c r="F76" s="80"/>
      <c r="G76" s="132" t="e">
        <f>IF(G74=#REF!,"","Diff "&amp;#REF!-G74)</f>
        <v>#REF!</v>
      </c>
      <c r="H76" s="80"/>
      <c r="I76" s="132" t="e">
        <f>IF(I74=#REF!,"","Diff "&amp;#REF!-I74)</f>
        <v>#REF!</v>
      </c>
      <c r="J76" s="130" t="s">
        <v>42</v>
      </c>
      <c r="K76" s="133"/>
      <c r="L76" s="133"/>
      <c r="M76" s="133"/>
      <c r="N76" s="133"/>
    </row>
    <row r="77" spans="1:19" x14ac:dyDescent="0.3">
      <c r="F77" s="80"/>
      <c r="G77" s="81"/>
      <c r="H77" s="80"/>
      <c r="I77" s="81"/>
      <c r="K77" s="133"/>
      <c r="L77" s="133"/>
      <c r="M77" s="133"/>
      <c r="N77" s="133"/>
    </row>
  </sheetData>
  <autoFilter ref="A1:A75" xr:uid="{00000000-0009-0000-0000-00000D000000}"/>
  <mergeCells count="1">
    <mergeCell ref="C16:F16"/>
  </mergeCells>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&amp;R&amp;"-,Normal"&amp;P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cf76f155ced4ddcb4097134ff3c332f xmlns="877b497f-5e80-4953-b87f-04c7c65c9ff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F5D9B9DD177864E93BBA8B477454BDD" ma:contentTypeVersion="10" ma:contentTypeDescription="Skapa ett nytt dokument." ma:contentTypeScope="" ma:versionID="ac0f78365d7ae8d54eb8c1b2e465bb23">
  <xsd:schema xmlns:xsd="http://www.w3.org/2001/XMLSchema" xmlns:xs="http://www.w3.org/2001/XMLSchema" xmlns:p="http://schemas.microsoft.com/office/2006/metadata/properties" xmlns:ns2="877b497f-5e80-4953-b87f-04c7c65c9ff0" targetNamespace="http://schemas.microsoft.com/office/2006/metadata/properties" ma:root="true" ma:fieldsID="d5f3d0cf0fe512be2d881e85d18257b9" ns2:_="">
    <xsd:import namespace="877b497f-5e80-4953-b87f-04c7c65c9f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b497f-5e80-4953-b87f-04c7c65c9f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eringar" ma:readOnly="false" ma:fieldId="{5cf76f15-5ced-4ddc-b409-7134ff3c332f}" ma:taxonomyMulti="true" ma:sspId="9b9018a1-3bdc-4692-a07a-190628b67d3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F1E483-D468-4A2E-BE71-24E2C4711F38}">
  <ds:schemaRefs>
    <ds:schemaRef ds:uri="http://schemas.microsoft.com/sharepoint/v3/contenttype/forms"/>
  </ds:schemaRefs>
</ds:datastoreItem>
</file>

<file path=customXml/itemProps2.xml><?xml version="1.0" encoding="utf-8"?>
<ds:datastoreItem xmlns:ds="http://schemas.openxmlformats.org/officeDocument/2006/customXml" ds:itemID="{BBD38043-7CC1-4FC2-BF53-E862D0536B0A}">
  <ds:schemaRefs>
    <ds:schemaRef ds:uri="http://purl.org/dc/terms/"/>
    <ds:schemaRef ds:uri="http://schemas.openxmlformats.org/package/2006/metadata/core-properties"/>
    <ds:schemaRef ds:uri="http://schemas.microsoft.com/office/2006/documentManagement/types"/>
    <ds:schemaRef ds:uri="2d74b095-baea-4502-879d-9a2d54e6cbce"/>
    <ds:schemaRef ds:uri="http://purl.org/dc/elements/1.1/"/>
    <ds:schemaRef ds:uri="http://schemas.microsoft.com/office/2006/metadata/properties"/>
    <ds:schemaRef ds:uri="http://www.w3.org/XML/1998/namespace"/>
    <ds:schemaRef ds:uri="http://purl.org/dc/dcmitype/"/>
    <ds:schemaRef ds:uri="2c0a0abb-050b-409f-81c0-98623985ee75"/>
    <ds:schemaRef ds:uri="http://schemas.microsoft.com/office/infopath/2007/PartnerControls"/>
    <ds:schemaRef ds:uri="7f42bb18-7ed7-49f6-a962-c44ae3ccbb5f"/>
    <ds:schemaRef ds:uri="877b497f-5e80-4953-b87f-04c7c65c9ff0"/>
  </ds:schemaRefs>
</ds:datastoreItem>
</file>

<file path=customXml/itemProps3.xml><?xml version="1.0" encoding="utf-8"?>
<ds:datastoreItem xmlns:ds="http://schemas.openxmlformats.org/officeDocument/2006/customXml" ds:itemID="{E6AE6793-48B0-4FFA-B9F4-63E8D7CE8B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7b497f-5e80-4953-b87f-04c7c65c9f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36</vt:i4>
      </vt:variant>
    </vt:vector>
  </HeadingPairs>
  <TitlesOfParts>
    <vt:vector size="43" baseType="lpstr">
      <vt:lpstr>Försättsblad</vt:lpstr>
      <vt:lpstr>Förvaltningsberättelse</vt:lpstr>
      <vt:lpstr>Kvartal</vt:lpstr>
      <vt:lpstr>Koncern RR-kostn</vt:lpstr>
      <vt:lpstr>MB RR-kostn</vt:lpstr>
      <vt:lpstr>MB EK</vt:lpstr>
      <vt:lpstr>MB KF-analys</vt:lpstr>
      <vt:lpstr>Balansd_fg_år</vt:lpstr>
      <vt:lpstr>Balansd_i_år</vt:lpstr>
      <vt:lpstr>Detta_år</vt:lpstr>
      <vt:lpstr>fast_förv</vt:lpstr>
      <vt:lpstr>Föreg_år</vt:lpstr>
      <vt:lpstr>K_Res_fg_RR_k</vt:lpstr>
      <vt:lpstr>K_Resultat_RR_k</vt:lpstr>
      <vt:lpstr>MB_fast_förv</vt:lpstr>
      <vt:lpstr>MB_Res_fg_RR_k</vt:lpstr>
      <vt:lpstr>Mb_Resultat_FB</vt:lpstr>
      <vt:lpstr>MB_Resultat_RR_k</vt:lpstr>
      <vt:lpstr>Mb_RF_vinstdisp</vt:lpstr>
      <vt:lpstr>MB_RR_funk</vt:lpstr>
      <vt:lpstr>OrgNr</vt:lpstr>
      <vt:lpstr>Paskriftsdatum</vt:lpstr>
      <vt:lpstr>Försättsblad!Print_Area</vt:lpstr>
      <vt:lpstr>Förvaltningsberättelse!Print_Area</vt:lpstr>
      <vt:lpstr>'Koncern RR-kostn'!Print_Area</vt:lpstr>
      <vt:lpstr>Kvartal!Print_Area</vt:lpstr>
      <vt:lpstr>'MB EK'!Print_Area</vt:lpstr>
      <vt:lpstr>'MB KF-analys'!Print_Area</vt:lpstr>
      <vt:lpstr>'MB RR-kostn'!Print_Area</vt:lpstr>
      <vt:lpstr>Förvaltningsberättelse!Print_Titles</vt:lpstr>
      <vt:lpstr>'Koncern RR-kostn'!Print_Titles</vt:lpstr>
      <vt:lpstr>'MB KF-analys'!Print_Titles</vt:lpstr>
      <vt:lpstr>'MB RR-kostn'!Print_Titles</vt:lpstr>
      <vt:lpstr>RR_BR_Området</vt:lpstr>
      <vt:lpstr>RR_funk</vt:lpstr>
      <vt:lpstr>RR_iår</vt:lpstr>
      <vt:lpstr>RR_Rubrik</vt:lpstr>
      <vt:lpstr>RR_år</vt:lpstr>
      <vt:lpstr>RR_år_fg</vt:lpstr>
      <vt:lpstr>Rubrik_1</vt:lpstr>
      <vt:lpstr>Rubrik_2</vt:lpstr>
      <vt:lpstr>Startruta</vt:lpstr>
      <vt:lpstr>VD</vt:lpstr>
    </vt:vector>
  </TitlesOfParts>
  <Company>HS Workman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Susanne Sundström</dc:creator>
  <cp:lastModifiedBy>Sebastian Danielsson</cp:lastModifiedBy>
  <cp:lastPrinted>2024-02-22T15:32:37Z</cp:lastPrinted>
  <dcterms:created xsi:type="dcterms:W3CDTF">1998-06-21T08:37:14Z</dcterms:created>
  <dcterms:modified xsi:type="dcterms:W3CDTF">2026-07-08T08:24:30Z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0x0101006F5D9B9DD177864E93BBA8B477454BDD</vt:lpwstr>
  </property>
  <property fmtid="{D5CDD505-2E9C-101B-9397-08002B2CF9AE}" pid="3" name="MediaServiceImageTags">
    <vt:lpwstr/>
  </property>
  <property fmtid="{D5CDD505-2E9C-101B-9397-08002B2CF9AE}" pid="4" name="Order">
    <vt:r8>567700</vt:r8>
  </property>
  <property fmtid="{D5CDD505-2E9C-101B-9397-08002B2CF9AE}" pid="5" name="_ExtendedDescription">
    <vt:lpwstr/>
  </property>
  <property fmtid="{D5CDD505-2E9C-101B-9397-08002B2CF9AE}" pid="6" name="TriggerFlowInfo">
    <vt:lpwstr/>
  </property>
  <property fmtid="{D5CDD505-2E9C-101B-9397-08002B2CF9AE}" pid="7" name="ComplianceAssetId">
    <vt:lpwstr/>
  </property>
</Properties>
</file>